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520" yWindow="0" windowWidth="27120" windowHeight="15060" tabRatio="500"/>
  </bookViews>
  <sheets>
    <sheet name="Results AFTA for Basin" sheetId="1" r:id="rId1"/>
    <sheet name="AFTAage vs Elevation-BoomerangP" sheetId="2" r:id="rId2"/>
    <sheet name="Denudation Calculation" sheetId="5" r:id="rId3"/>
  </sheets>
  <externalReferences>
    <externalReference r:id="rId4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5" l="1"/>
  <c r="F16" i="5"/>
  <c r="H13" i="5"/>
  <c r="J14" i="5"/>
  <c r="K14" i="5"/>
  <c r="J13" i="5"/>
  <c r="K13" i="5"/>
  <c r="H11" i="5"/>
  <c r="J12" i="5"/>
  <c r="K12" i="5"/>
  <c r="J11" i="5"/>
  <c r="K11" i="5"/>
  <c r="H9" i="5"/>
  <c r="J10" i="5"/>
  <c r="K10" i="5"/>
  <c r="J9" i="5"/>
  <c r="K9" i="5"/>
  <c r="H7" i="5"/>
  <c r="J8" i="5"/>
  <c r="K8" i="5"/>
  <c r="J7" i="5"/>
  <c r="K7" i="5"/>
  <c r="H5" i="5"/>
  <c r="J6" i="5"/>
  <c r="K6" i="5"/>
  <c r="J5" i="5"/>
  <c r="K5" i="5"/>
  <c r="H3" i="5"/>
  <c r="J4" i="5"/>
  <c r="K4" i="5"/>
  <c r="J3" i="5"/>
  <c r="K3" i="5"/>
</calcChain>
</file>

<file path=xl/sharedStrings.xml><?xml version="1.0" encoding="utf-8"?>
<sst xmlns="http://schemas.openxmlformats.org/spreadsheetml/2006/main" count="114" uniqueCount="66">
  <si>
    <t>Sample No.</t>
  </si>
  <si>
    <t>Strat age</t>
  </si>
  <si>
    <t>No. of crystals</t>
  </si>
  <si>
    <t>Dosimeter</t>
  </si>
  <si>
    <t>Spontaneous</t>
  </si>
  <si>
    <t>Induced</t>
  </si>
  <si>
    <t>Age Dispersion</t>
  </si>
  <si>
    <t>Central age</t>
  </si>
  <si>
    <t>Mean track length</t>
  </si>
  <si>
    <t>S.d.</t>
  </si>
  <si>
    <t>No. of tracks</t>
  </si>
  <si>
    <t>Ma</t>
  </si>
  <si>
    <t>ρd</t>
  </si>
  <si>
    <t>Nd</t>
  </si>
  <si>
    <t>ρs</t>
  </si>
  <si>
    <t>Ns</t>
  </si>
  <si>
    <t>ρi</t>
  </si>
  <si>
    <t>Ni</t>
  </si>
  <si>
    <t>Pχ2</t>
  </si>
  <si>
    <t>RE%</t>
  </si>
  <si>
    <t xml:space="preserve"> ±1s     </t>
  </si>
  <si>
    <t>μm</t>
  </si>
  <si>
    <t>TM1</t>
  </si>
  <si>
    <t>312.4±36.2</t>
  </si>
  <si>
    <t>14.23±0.39</t>
  </si>
  <si>
    <t>TM2</t>
  </si>
  <si>
    <t>355.2±15.9</t>
  </si>
  <si>
    <t>13.46±0.16</t>
  </si>
  <si>
    <t>TM3</t>
  </si>
  <si>
    <t>480.5±25.4</t>
  </si>
  <si>
    <t>13.66±0.15</t>
  </si>
  <si>
    <t>MG250</t>
  </si>
  <si>
    <t>363.6±24.2</t>
  </si>
  <si>
    <t>12.67±0.25</t>
  </si>
  <si>
    <t>MG684b</t>
  </si>
  <si>
    <t>349.9±22.4</t>
  </si>
  <si>
    <t>13.20±0.15</t>
  </si>
  <si>
    <t>TMNW01</t>
  </si>
  <si>
    <t>356.7±16.5</t>
  </si>
  <si>
    <t>13.48±0.14</t>
  </si>
  <si>
    <t>S84E</t>
  </si>
  <si>
    <t>300.1±19.7</t>
  </si>
  <si>
    <t>12.82±0.27</t>
  </si>
  <si>
    <t>elevation</t>
  </si>
  <si>
    <t>sample No.</t>
  </si>
  <si>
    <t>age</t>
  </si>
  <si>
    <t>plus</t>
  </si>
  <si>
    <t>minus</t>
  </si>
  <si>
    <t>$</t>
  </si>
  <si>
    <t>m</t>
  </si>
  <si>
    <t>track length</t>
  </si>
  <si>
    <t xml:space="preserve">where: </t>
  </si>
  <si>
    <t>Sample</t>
  </si>
  <si>
    <t>Max temp past [°C]</t>
  </si>
  <si>
    <t>Age max temp [Ma]</t>
  </si>
  <si>
    <t>temp present [°C]</t>
  </si>
  <si>
    <t>Temp dif [°C]</t>
  </si>
  <si>
    <t>geothermal gradient [°C/km]</t>
  </si>
  <si>
    <t>Denudation [km]</t>
  </si>
  <si>
    <t>Average rate denudation [m/Ma]</t>
  </si>
  <si>
    <t>D(t): denudation since time t</t>
  </si>
  <si>
    <t>S84</t>
  </si>
  <si>
    <t>T(t): temperature at time t</t>
  </si>
  <si>
    <t>Ts(t): temperature at the surface</t>
  </si>
  <si>
    <t>dT/dz: geothermal gradient</t>
  </si>
  <si>
    <t>average max tem in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</si>
</sst>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rgb="FF000000"/>
      <name val="Calibri"/>
      <scheme val="minor"/>
    </font>
    <font>
      <sz val="10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i/>
      <sz val="12"/>
      <color theme="1"/>
      <name val="Cambria Math"/>
    </font>
    <font>
      <i/>
      <sz val="10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9B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Boomerang Plot</c:v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'[1]Sheet1 (2)'!$S$7:$S$13</c:f>
                <c:numCache>
                  <c:formatCode>General</c:formatCode>
                  <c:ptCount val="7"/>
                  <c:pt idx="0">
                    <c:v>0.39</c:v>
                  </c:pt>
                  <c:pt idx="1">
                    <c:v>0.16</c:v>
                  </c:pt>
                  <c:pt idx="2">
                    <c:v>0.15</c:v>
                  </c:pt>
                  <c:pt idx="3">
                    <c:v>0.25</c:v>
                  </c:pt>
                  <c:pt idx="4">
                    <c:v>0.15</c:v>
                  </c:pt>
                  <c:pt idx="5">
                    <c:v>0.14</c:v>
                  </c:pt>
                  <c:pt idx="6">
                    <c:v>0.27</c:v>
                  </c:pt>
                </c:numCache>
              </c:numRef>
            </c:plus>
            <c:minus>
              <c:numRef>
                <c:f>'[1]Sheet1 (2)'!$T$7:$T$13</c:f>
                <c:numCache>
                  <c:formatCode>General</c:formatCode>
                  <c:ptCount val="7"/>
                  <c:pt idx="0">
                    <c:v>0.39</c:v>
                  </c:pt>
                  <c:pt idx="1">
                    <c:v>0.16</c:v>
                  </c:pt>
                  <c:pt idx="2">
                    <c:v>0.15</c:v>
                  </c:pt>
                  <c:pt idx="3">
                    <c:v>0.25</c:v>
                  </c:pt>
                  <c:pt idx="4">
                    <c:v>0.15</c:v>
                  </c:pt>
                  <c:pt idx="5">
                    <c:v>0.14</c:v>
                  </c:pt>
                  <c:pt idx="6">
                    <c:v>0.27</c:v>
                  </c:pt>
                </c:numCache>
              </c:numRef>
            </c:minus>
            <c:spPr>
              <a:ln w="0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errBars>
          <c:xVal>
            <c:numRef>
              <c:f>'AFTAage vs Elevation-BoomerangP'!$N$4:$N$9</c:f>
              <c:numCache>
                <c:formatCode>General</c:formatCode>
                <c:ptCount val="6"/>
                <c:pt idx="0">
                  <c:v>355.2</c:v>
                </c:pt>
                <c:pt idx="1">
                  <c:v>480.5</c:v>
                </c:pt>
                <c:pt idx="2">
                  <c:v>363.6</c:v>
                </c:pt>
                <c:pt idx="3">
                  <c:v>349.9</c:v>
                </c:pt>
                <c:pt idx="4">
                  <c:v>356.7</c:v>
                </c:pt>
                <c:pt idx="5">
                  <c:v>300.1</c:v>
                </c:pt>
              </c:numCache>
            </c:numRef>
          </c:xVal>
          <c:yVal>
            <c:numRef>
              <c:f>'AFTAage vs Elevation-BoomerangP'!$R$4:$R$9</c:f>
              <c:numCache>
                <c:formatCode>General</c:formatCode>
                <c:ptCount val="6"/>
                <c:pt idx="0">
                  <c:v>13.46</c:v>
                </c:pt>
                <c:pt idx="1">
                  <c:v>13.66</c:v>
                </c:pt>
                <c:pt idx="2">
                  <c:v>12.67</c:v>
                </c:pt>
                <c:pt idx="3">
                  <c:v>13.2</c:v>
                </c:pt>
                <c:pt idx="4">
                  <c:v>13.48</c:v>
                </c:pt>
                <c:pt idx="5">
                  <c:v>12.82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277160"/>
        <c:axId val="2127158632"/>
      </c:scatterChart>
      <c:valAx>
        <c:axId val="2127277160"/>
        <c:scaling>
          <c:orientation val="minMax"/>
          <c:max val="50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  <a:r>
                  <a:rPr lang="en-US" baseline="0"/>
                  <a:t> [Ma]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7158632"/>
        <c:crosses val="autoZero"/>
        <c:crossBetween val="midCat"/>
        <c:majorUnit val="100.0"/>
      </c:valAx>
      <c:valAx>
        <c:axId val="2127158632"/>
        <c:scaling>
          <c:orientation val="minMax"/>
          <c:max val="15.0"/>
          <c:min val="1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MTL</a:t>
                </a:r>
                <a:r>
                  <a:rPr lang="en-US" baseline="0"/>
                  <a:t> [</a:t>
                </a:r>
                <a:r>
                  <a:rPr lang="el-GR" baseline="0"/>
                  <a:t>μm</a:t>
                </a:r>
                <a:r>
                  <a:rPr lang="en-GB" baseline="0"/>
                  <a:t>]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7277160"/>
        <c:crosses val="autoZero"/>
        <c:crossBetween val="midCat"/>
        <c:majorUnit val="1.0"/>
        <c:min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Elevation vs Aparent Age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Boomerang Plot</c:v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'[1]Sheet1 (2)'!$S$7:$S$13</c:f>
                <c:numCache>
                  <c:formatCode>General</c:formatCode>
                  <c:ptCount val="7"/>
                  <c:pt idx="0">
                    <c:v>0.39</c:v>
                  </c:pt>
                  <c:pt idx="1">
                    <c:v>0.16</c:v>
                  </c:pt>
                  <c:pt idx="2">
                    <c:v>0.15</c:v>
                  </c:pt>
                  <c:pt idx="3">
                    <c:v>0.25</c:v>
                  </c:pt>
                  <c:pt idx="4">
                    <c:v>0.15</c:v>
                  </c:pt>
                  <c:pt idx="5">
                    <c:v>0.14</c:v>
                  </c:pt>
                  <c:pt idx="6">
                    <c:v>0.27</c:v>
                  </c:pt>
                </c:numCache>
              </c:numRef>
            </c:plus>
            <c:minus>
              <c:numRef>
                <c:f>'[1]Sheet1 (2)'!$T$7:$T$13</c:f>
                <c:numCache>
                  <c:formatCode>General</c:formatCode>
                  <c:ptCount val="7"/>
                  <c:pt idx="0">
                    <c:v>0.39</c:v>
                  </c:pt>
                  <c:pt idx="1">
                    <c:v>0.16</c:v>
                  </c:pt>
                  <c:pt idx="2">
                    <c:v>0.15</c:v>
                  </c:pt>
                  <c:pt idx="3">
                    <c:v>0.25</c:v>
                  </c:pt>
                  <c:pt idx="4">
                    <c:v>0.15</c:v>
                  </c:pt>
                  <c:pt idx="5">
                    <c:v>0.14</c:v>
                  </c:pt>
                  <c:pt idx="6">
                    <c:v>0.27</c:v>
                  </c:pt>
                </c:numCache>
              </c:numRef>
            </c:minus>
            <c:spPr>
              <a:ln w="0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'[1]Sheet1 (2)'!$O$7:$O$13</c:f>
                <c:numCache>
                  <c:formatCode>General</c:formatCode>
                  <c:ptCount val="7"/>
                  <c:pt idx="0">
                    <c:v>36.2</c:v>
                  </c:pt>
                  <c:pt idx="1">
                    <c:v>15.9</c:v>
                  </c:pt>
                  <c:pt idx="2">
                    <c:v>25.4</c:v>
                  </c:pt>
                  <c:pt idx="3">
                    <c:v>24.2</c:v>
                  </c:pt>
                  <c:pt idx="4">
                    <c:v>22.4</c:v>
                  </c:pt>
                  <c:pt idx="5">
                    <c:v>16.5</c:v>
                  </c:pt>
                  <c:pt idx="6">
                    <c:v>19.7</c:v>
                  </c:pt>
                </c:numCache>
              </c:numRef>
            </c:plus>
            <c:minus>
              <c:numRef>
                <c:f>'[1]Sheet1 (2)'!$P$7:$P$13</c:f>
                <c:numCache>
                  <c:formatCode>General</c:formatCode>
                  <c:ptCount val="7"/>
                  <c:pt idx="0">
                    <c:v>36.2</c:v>
                  </c:pt>
                  <c:pt idx="1">
                    <c:v>15.9</c:v>
                  </c:pt>
                  <c:pt idx="2">
                    <c:v>25.4</c:v>
                  </c:pt>
                  <c:pt idx="3">
                    <c:v>24.2</c:v>
                  </c:pt>
                  <c:pt idx="4">
                    <c:v>22.4</c:v>
                  </c:pt>
                  <c:pt idx="5">
                    <c:v>16.5</c:v>
                  </c:pt>
                  <c:pt idx="6">
                    <c:v>19.7</c:v>
                  </c:pt>
                </c:numCache>
              </c:numRef>
            </c:minus>
          </c:errBars>
          <c:xVal>
            <c:numRef>
              <c:f>'AFTAage vs Elevation-BoomerangP'!$N$4:$N$9</c:f>
              <c:numCache>
                <c:formatCode>General</c:formatCode>
                <c:ptCount val="6"/>
                <c:pt idx="0">
                  <c:v>355.2</c:v>
                </c:pt>
                <c:pt idx="1">
                  <c:v>480.5</c:v>
                </c:pt>
                <c:pt idx="2">
                  <c:v>363.6</c:v>
                </c:pt>
                <c:pt idx="3">
                  <c:v>349.9</c:v>
                </c:pt>
                <c:pt idx="4">
                  <c:v>356.7</c:v>
                </c:pt>
                <c:pt idx="5">
                  <c:v>300.1</c:v>
                </c:pt>
              </c:numCache>
            </c:numRef>
          </c:xVal>
          <c:yVal>
            <c:numRef>
              <c:f>'AFTAage vs Elevation-BoomerangP'!$A$4:$A$9</c:f>
              <c:numCache>
                <c:formatCode>General</c:formatCode>
                <c:ptCount val="6"/>
                <c:pt idx="0">
                  <c:v>560.0</c:v>
                </c:pt>
                <c:pt idx="1">
                  <c:v>679.0</c:v>
                </c:pt>
                <c:pt idx="2">
                  <c:v>734.0</c:v>
                </c:pt>
                <c:pt idx="3">
                  <c:v>899.0</c:v>
                </c:pt>
                <c:pt idx="4">
                  <c:v>919.0</c:v>
                </c:pt>
                <c:pt idx="5">
                  <c:v>666.0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165272"/>
        <c:axId val="2127145080"/>
      </c:scatterChart>
      <c:valAx>
        <c:axId val="2127165272"/>
        <c:scaling>
          <c:orientation val="minMax"/>
          <c:max val="50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  <a:r>
                  <a:rPr lang="en-US" baseline="0"/>
                  <a:t> [Ma]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7145080"/>
        <c:crosses val="autoZero"/>
        <c:crossBetween val="midCat"/>
        <c:majorUnit val="100.0"/>
      </c:valAx>
      <c:valAx>
        <c:axId val="2127145080"/>
        <c:scaling>
          <c:orientation val="minMax"/>
          <c:max val="1000.0"/>
          <c:min val="40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</a:t>
                </a:r>
                <a:r>
                  <a:rPr lang="en-US" baseline="0"/>
                  <a:t> [</a:t>
                </a:r>
                <a:r>
                  <a:rPr lang="el-GR" baseline="0"/>
                  <a:t>m</a:t>
                </a:r>
                <a:r>
                  <a:rPr lang="en-GB" baseline="0"/>
                  <a:t>]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7165272"/>
        <c:crosses val="autoZero"/>
        <c:crossBetween val="midCat"/>
        <c:majorUnit val="100.0"/>
        <c:min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431800</xdr:colOff>
      <xdr:row>11</xdr:row>
      <xdr:rowOff>38099</xdr:rowOff>
    </xdr:from>
    <xdr:to>
      <xdr:col>18</xdr:col>
      <xdr:colOff>135467</xdr:colOff>
      <xdr:row>25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512233</xdr:colOff>
      <xdr:row>11</xdr:row>
      <xdr:rowOff>8466</xdr:rowOff>
    </xdr:from>
    <xdr:to>
      <xdr:col>10</xdr:col>
      <xdr:colOff>249766</xdr:colOff>
      <xdr:row>25</xdr:row>
      <xdr:rowOff>80433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1371600</xdr:colOff>
      <xdr:row>2</xdr:row>
      <xdr:rowOff>0</xdr:rowOff>
    </xdr:to>
    <xdr:pic>
      <xdr:nvPicPr>
        <xdr:cNvPr id="3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197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1765300</xdr:colOff>
      <xdr:row>16</xdr:row>
      <xdr:rowOff>165099</xdr:rowOff>
    </xdr:from>
    <xdr:to>
      <xdr:col>7</xdr:col>
      <xdr:colOff>38100</xdr:colOff>
      <xdr:row>36</xdr:row>
      <xdr:rowOff>161036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6300" y="3251199"/>
          <a:ext cx="4546600" cy="38059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tonime/Documents/PhD/AFTA/RESULTS/30-May-Resul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denudation calculation"/>
    </sheetNames>
    <sheetDataSet>
      <sheetData sheetId="0"/>
      <sheetData sheetId="1">
        <row r="7">
          <cell r="O7">
            <v>36.200000000000003</v>
          </cell>
          <cell r="P7">
            <v>36.200000000000003</v>
          </cell>
          <cell r="S7">
            <v>0.39</v>
          </cell>
          <cell r="T7">
            <v>0.39</v>
          </cell>
        </row>
        <row r="8">
          <cell r="O8">
            <v>15.9</v>
          </cell>
          <cell r="P8">
            <v>15.9</v>
          </cell>
          <cell r="S8">
            <v>0.16</v>
          </cell>
          <cell r="T8">
            <v>0.16</v>
          </cell>
        </row>
        <row r="9">
          <cell r="O9">
            <v>25.4</v>
          </cell>
          <cell r="P9">
            <v>25.4</v>
          </cell>
          <cell r="S9">
            <v>0.15</v>
          </cell>
          <cell r="T9">
            <v>0.15</v>
          </cell>
        </row>
        <row r="10">
          <cell r="O10">
            <v>24.2</v>
          </cell>
          <cell r="P10">
            <v>24.2</v>
          </cell>
          <cell r="S10">
            <v>0.25</v>
          </cell>
          <cell r="T10">
            <v>0.25</v>
          </cell>
        </row>
        <row r="11">
          <cell r="O11">
            <v>22.4</v>
          </cell>
          <cell r="P11">
            <v>22.4</v>
          </cell>
          <cell r="S11">
            <v>0.15</v>
          </cell>
          <cell r="T11">
            <v>0.15</v>
          </cell>
        </row>
        <row r="12">
          <cell r="O12">
            <v>16.5</v>
          </cell>
          <cell r="P12">
            <v>16.5</v>
          </cell>
          <cell r="S12">
            <v>0.14000000000000001</v>
          </cell>
          <cell r="T12">
            <v>0.14000000000000001</v>
          </cell>
        </row>
        <row r="13">
          <cell r="O13">
            <v>19.7</v>
          </cell>
          <cell r="P13">
            <v>19.7</v>
          </cell>
          <cell r="S13">
            <v>0.27</v>
          </cell>
          <cell r="T13">
            <v>0.27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/>
  </sheetViews>
  <sheetFormatPr baseColWidth="10" defaultRowHeight="15" x14ac:dyDescent="0"/>
  <cols>
    <col min="3" max="3" width="12.83203125" customWidth="1"/>
    <col min="13" max="13" width="16.1640625" customWidth="1"/>
    <col min="15" max="15" width="12.6640625" customWidth="1"/>
  </cols>
  <sheetData>
    <row r="1" spans="1:15">
      <c r="A1" s="2" t="s">
        <v>0</v>
      </c>
      <c r="B1" s="3" t="s">
        <v>1</v>
      </c>
      <c r="C1" s="3" t="s">
        <v>2</v>
      </c>
      <c r="D1" s="48" t="s">
        <v>3</v>
      </c>
      <c r="E1" s="49"/>
      <c r="F1" s="48" t="s">
        <v>4</v>
      </c>
      <c r="G1" s="49"/>
      <c r="H1" s="48" t="s">
        <v>5</v>
      </c>
      <c r="I1" s="49"/>
      <c r="J1" s="48" t="s">
        <v>6</v>
      </c>
      <c r="K1" s="49"/>
      <c r="L1" s="3" t="s">
        <v>7</v>
      </c>
      <c r="M1" s="3" t="s">
        <v>8</v>
      </c>
      <c r="N1" s="3" t="s">
        <v>9</v>
      </c>
      <c r="O1" s="4" t="s">
        <v>10</v>
      </c>
    </row>
    <row r="2" spans="1:15" ht="16" thickBot="1">
      <c r="A2" s="5"/>
      <c r="B2" s="6" t="s">
        <v>11</v>
      </c>
      <c r="C2" s="6"/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6" t="s">
        <v>18</v>
      </c>
      <c r="K2" s="6" t="s">
        <v>19</v>
      </c>
      <c r="L2" s="6" t="s">
        <v>20</v>
      </c>
      <c r="M2" s="6" t="s">
        <v>21</v>
      </c>
      <c r="N2" s="6"/>
      <c r="O2" s="7"/>
    </row>
    <row r="3" spans="1:15">
      <c r="A3" s="8" t="s">
        <v>22</v>
      </c>
      <c r="B3" s="9">
        <v>616</v>
      </c>
      <c r="C3" s="9">
        <v>6</v>
      </c>
      <c r="D3" s="9">
        <v>1.45</v>
      </c>
      <c r="E3" s="9">
        <v>4019</v>
      </c>
      <c r="F3" s="9">
        <v>1.619</v>
      </c>
      <c r="G3" s="9">
        <v>175</v>
      </c>
      <c r="H3" s="9">
        <v>1.1990000000000001</v>
      </c>
      <c r="I3" s="9">
        <v>134</v>
      </c>
      <c r="J3" s="9">
        <v>53.5</v>
      </c>
      <c r="K3" s="9">
        <v>1.1000000000000001</v>
      </c>
      <c r="L3" s="10" t="s">
        <v>23</v>
      </c>
      <c r="M3" s="9" t="s">
        <v>24</v>
      </c>
      <c r="N3" s="9">
        <v>1.68</v>
      </c>
      <c r="O3" s="11">
        <v>18</v>
      </c>
    </row>
    <row r="4" spans="1:15">
      <c r="A4" s="8" t="s">
        <v>25</v>
      </c>
      <c r="B4" s="9">
        <v>616</v>
      </c>
      <c r="C4" s="9">
        <v>20</v>
      </c>
      <c r="D4" s="9">
        <v>1.45</v>
      </c>
      <c r="E4" s="9">
        <v>4019</v>
      </c>
      <c r="F4" s="9">
        <v>2.5579999999999998</v>
      </c>
      <c r="G4" s="9">
        <v>1420</v>
      </c>
      <c r="H4" s="9">
        <v>1.706</v>
      </c>
      <c r="I4" s="9">
        <v>953</v>
      </c>
      <c r="J4" s="9">
        <v>71.8</v>
      </c>
      <c r="K4" s="9">
        <v>0.2</v>
      </c>
      <c r="L4" s="10" t="s">
        <v>26</v>
      </c>
      <c r="M4" s="9" t="s">
        <v>27</v>
      </c>
      <c r="N4" s="9">
        <v>1.57</v>
      </c>
      <c r="O4" s="11">
        <v>97</v>
      </c>
    </row>
    <row r="5" spans="1:15">
      <c r="A5" s="8" t="s">
        <v>28</v>
      </c>
      <c r="B5" s="9">
        <v>616</v>
      </c>
      <c r="C5" s="9">
        <v>30</v>
      </c>
      <c r="D5" s="9">
        <v>1.62</v>
      </c>
      <c r="E5" s="9">
        <v>4490</v>
      </c>
      <c r="F5" s="9">
        <v>3.222</v>
      </c>
      <c r="G5" s="9">
        <v>1889</v>
      </c>
      <c r="H5" s="9">
        <v>1.7150000000000001</v>
      </c>
      <c r="I5" s="9">
        <v>1037</v>
      </c>
      <c r="J5" s="9">
        <v>1.3</v>
      </c>
      <c r="K5" s="9">
        <v>17</v>
      </c>
      <c r="L5" s="10" t="s">
        <v>29</v>
      </c>
      <c r="M5" s="9" t="s">
        <v>30</v>
      </c>
      <c r="N5" s="9">
        <v>1.35</v>
      </c>
      <c r="O5" s="11">
        <v>82</v>
      </c>
    </row>
    <row r="6" spans="1:15">
      <c r="A6" s="8" t="s">
        <v>31</v>
      </c>
      <c r="B6" s="9">
        <v>616</v>
      </c>
      <c r="C6" s="9">
        <v>21</v>
      </c>
      <c r="D6" s="9">
        <v>1.45</v>
      </c>
      <c r="E6" s="9">
        <v>4019</v>
      </c>
      <c r="F6" s="9">
        <v>2.1520000000000001</v>
      </c>
      <c r="G6" s="9">
        <v>606</v>
      </c>
      <c r="H6" s="9">
        <v>1.4239999999999999</v>
      </c>
      <c r="I6" s="9">
        <v>397</v>
      </c>
      <c r="J6" s="9">
        <v>76.7</v>
      </c>
      <c r="K6" s="9">
        <v>0.5</v>
      </c>
      <c r="L6" s="10" t="s">
        <v>32</v>
      </c>
      <c r="M6" s="9" t="s">
        <v>33</v>
      </c>
      <c r="N6" s="9">
        <v>1.81</v>
      </c>
      <c r="O6" s="11">
        <v>51</v>
      </c>
    </row>
    <row r="7" spans="1:15">
      <c r="A7" s="8" t="s">
        <v>34</v>
      </c>
      <c r="B7" s="9">
        <v>616</v>
      </c>
      <c r="C7" s="9">
        <v>20</v>
      </c>
      <c r="D7" s="9">
        <v>1.45</v>
      </c>
      <c r="E7" s="9">
        <v>4019</v>
      </c>
      <c r="F7" s="9">
        <v>2.3820000000000001</v>
      </c>
      <c r="G7" s="9">
        <v>909</v>
      </c>
      <c r="H7" s="9">
        <v>1.647</v>
      </c>
      <c r="I7" s="9">
        <v>624</v>
      </c>
      <c r="J7" s="9">
        <v>6.7</v>
      </c>
      <c r="K7" s="9">
        <v>14.7</v>
      </c>
      <c r="L7" s="10" t="s">
        <v>35</v>
      </c>
      <c r="M7" s="9" t="s">
        <v>36</v>
      </c>
      <c r="N7" s="9">
        <v>1.57</v>
      </c>
      <c r="O7" s="11">
        <v>103</v>
      </c>
    </row>
    <row r="8" spans="1:15">
      <c r="A8" s="8" t="s">
        <v>37</v>
      </c>
      <c r="B8" s="9">
        <v>616</v>
      </c>
      <c r="C8" s="9">
        <v>25</v>
      </c>
      <c r="D8" s="9">
        <v>1.62</v>
      </c>
      <c r="E8" s="9">
        <v>4490</v>
      </c>
      <c r="F8" s="9">
        <v>2.8260000000000001</v>
      </c>
      <c r="G8" s="9">
        <v>1595</v>
      </c>
      <c r="H8" s="9">
        <v>2.0750000000000002</v>
      </c>
      <c r="I8" s="9">
        <v>1199</v>
      </c>
      <c r="J8" s="9">
        <v>17.100000000000001</v>
      </c>
      <c r="K8" s="9">
        <v>10.1</v>
      </c>
      <c r="L8" s="10" t="s">
        <v>38</v>
      </c>
      <c r="M8" s="9" t="s">
        <v>39</v>
      </c>
      <c r="N8" s="9">
        <v>1.48</v>
      </c>
      <c r="O8" s="11">
        <v>110</v>
      </c>
    </row>
    <row r="9" spans="1:15" ht="16" thickBot="1">
      <c r="A9" s="12" t="s">
        <v>40</v>
      </c>
      <c r="B9" s="13">
        <v>616</v>
      </c>
      <c r="C9" s="13">
        <v>21</v>
      </c>
      <c r="D9" s="13">
        <v>1.62</v>
      </c>
      <c r="E9" s="13">
        <v>4490</v>
      </c>
      <c r="F9" s="13">
        <v>2.3010000000000002</v>
      </c>
      <c r="G9" s="13">
        <v>668</v>
      </c>
      <c r="H9" s="13">
        <v>2.0070000000000001</v>
      </c>
      <c r="I9" s="13">
        <v>594</v>
      </c>
      <c r="J9" s="13">
        <v>12.8</v>
      </c>
      <c r="K9" s="13">
        <v>11.7</v>
      </c>
      <c r="L9" s="14" t="s">
        <v>41</v>
      </c>
      <c r="M9" s="13" t="s">
        <v>42</v>
      </c>
      <c r="N9" s="13">
        <v>1.88</v>
      </c>
      <c r="O9" s="15">
        <v>48</v>
      </c>
    </row>
  </sheetData>
  <mergeCells count="4">
    <mergeCell ref="D1:E1"/>
    <mergeCell ref="F1:G1"/>
    <mergeCell ref="H1:I1"/>
    <mergeCell ref="J1:K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zoomScale="75" zoomScaleNormal="75" zoomScalePageLayoutView="75" workbookViewId="0">
      <selection activeCell="I30" sqref="I30"/>
    </sheetView>
  </sheetViews>
  <sheetFormatPr baseColWidth="10" defaultColWidth="10.33203125" defaultRowHeight="15" x14ac:dyDescent="0"/>
  <cols>
    <col min="1" max="16384" width="10.33203125" style="21"/>
  </cols>
  <sheetData>
    <row r="1" spans="1:22">
      <c r="A1" s="16" t="s">
        <v>43</v>
      </c>
      <c r="B1" s="16" t="s">
        <v>44</v>
      </c>
      <c r="C1" s="16" t="s">
        <v>1</v>
      </c>
      <c r="D1" s="16" t="s">
        <v>2</v>
      </c>
      <c r="E1" s="50" t="s">
        <v>3</v>
      </c>
      <c r="F1" s="51"/>
      <c r="G1" s="50" t="s">
        <v>4</v>
      </c>
      <c r="H1" s="51"/>
      <c r="I1" s="50" t="s">
        <v>5</v>
      </c>
      <c r="J1" s="51"/>
      <c r="K1" s="50" t="s">
        <v>6</v>
      </c>
      <c r="L1" s="51"/>
      <c r="M1" s="16" t="s">
        <v>7</v>
      </c>
      <c r="N1" s="17" t="s">
        <v>45</v>
      </c>
      <c r="O1" s="17" t="s">
        <v>46</v>
      </c>
      <c r="P1" s="17" t="s">
        <v>47</v>
      </c>
      <c r="Q1" s="16" t="s">
        <v>8</v>
      </c>
      <c r="R1" s="18" t="s">
        <v>50</v>
      </c>
      <c r="S1" s="19" t="s">
        <v>46</v>
      </c>
      <c r="T1" s="19" t="s">
        <v>47</v>
      </c>
      <c r="U1" s="16" t="s">
        <v>9</v>
      </c>
      <c r="V1" s="20" t="s">
        <v>10</v>
      </c>
    </row>
    <row r="2" spans="1:22">
      <c r="A2" s="22" t="s">
        <v>49</v>
      </c>
      <c r="B2" s="22"/>
      <c r="C2" s="22"/>
      <c r="D2" s="22"/>
      <c r="E2" s="22" t="s">
        <v>12</v>
      </c>
      <c r="F2" s="22" t="s">
        <v>13</v>
      </c>
      <c r="G2" s="22" t="s">
        <v>14</v>
      </c>
      <c r="H2" s="22" t="s">
        <v>15</v>
      </c>
      <c r="I2" s="22" t="s">
        <v>16</v>
      </c>
      <c r="J2" s="22" t="s">
        <v>17</v>
      </c>
      <c r="K2" s="22" t="s">
        <v>18</v>
      </c>
      <c r="L2" s="22" t="s">
        <v>19</v>
      </c>
      <c r="M2" s="22" t="s">
        <v>20</v>
      </c>
      <c r="N2" s="23"/>
      <c r="O2" s="23"/>
      <c r="P2" s="23"/>
      <c r="Q2" s="22" t="s">
        <v>21</v>
      </c>
      <c r="R2" s="19"/>
      <c r="S2" s="19"/>
      <c r="T2" s="19"/>
      <c r="U2" s="22"/>
      <c r="V2" s="24"/>
    </row>
    <row r="3" spans="1:22">
      <c r="A3" s="25"/>
      <c r="B3" s="25" t="s">
        <v>22</v>
      </c>
      <c r="C3" s="25">
        <v>616</v>
      </c>
      <c r="D3" s="25">
        <v>6</v>
      </c>
      <c r="E3" s="25">
        <v>1.45</v>
      </c>
      <c r="F3" s="25">
        <v>4019</v>
      </c>
      <c r="G3" s="25">
        <v>1.619</v>
      </c>
      <c r="H3" s="25">
        <v>175</v>
      </c>
      <c r="I3" s="25">
        <v>1.1990000000000001</v>
      </c>
      <c r="J3" s="25">
        <v>134</v>
      </c>
      <c r="K3" s="25">
        <v>53.5</v>
      </c>
      <c r="L3" s="25">
        <v>1.1000000000000001</v>
      </c>
      <c r="M3" s="26" t="s">
        <v>23</v>
      </c>
      <c r="N3" s="27">
        <v>312.39999999999998</v>
      </c>
      <c r="O3" s="27">
        <v>36.200000000000003</v>
      </c>
      <c r="P3" s="27">
        <v>36.200000000000003</v>
      </c>
      <c r="Q3" s="25" t="s">
        <v>24</v>
      </c>
      <c r="R3" s="28">
        <v>14.23</v>
      </c>
      <c r="S3" s="28">
        <v>0.39</v>
      </c>
      <c r="T3" s="28">
        <v>0.39</v>
      </c>
      <c r="U3" s="25">
        <v>1.68</v>
      </c>
      <c r="V3" s="29">
        <v>18</v>
      </c>
    </row>
    <row r="4" spans="1:22">
      <c r="A4" s="25">
        <v>560</v>
      </c>
      <c r="B4" s="25" t="s">
        <v>25</v>
      </c>
      <c r="C4" s="25">
        <v>616</v>
      </c>
      <c r="D4" s="25">
        <v>20</v>
      </c>
      <c r="E4" s="25">
        <v>1.45</v>
      </c>
      <c r="F4" s="25">
        <v>4019</v>
      </c>
      <c r="G4" s="25">
        <v>2.5579999999999998</v>
      </c>
      <c r="H4" s="25">
        <v>1420</v>
      </c>
      <c r="I4" s="25">
        <v>1.706</v>
      </c>
      <c r="J4" s="25">
        <v>953</v>
      </c>
      <c r="K4" s="25">
        <v>71.8</v>
      </c>
      <c r="L4" s="25">
        <v>0.2</v>
      </c>
      <c r="M4" s="26" t="s">
        <v>26</v>
      </c>
      <c r="N4" s="27">
        <v>355.2</v>
      </c>
      <c r="O4" s="27">
        <v>15.9</v>
      </c>
      <c r="P4" s="27">
        <v>15.9</v>
      </c>
      <c r="Q4" s="25" t="s">
        <v>27</v>
      </c>
      <c r="R4" s="28">
        <v>13.46</v>
      </c>
      <c r="S4" s="28">
        <v>0.16</v>
      </c>
      <c r="T4" s="28">
        <v>0.16</v>
      </c>
      <c r="U4" s="25">
        <v>1.57</v>
      </c>
      <c r="V4" s="29">
        <v>97</v>
      </c>
    </row>
    <row r="5" spans="1:22">
      <c r="A5" s="25">
        <v>679</v>
      </c>
      <c r="B5" s="25" t="s">
        <v>28</v>
      </c>
      <c r="C5" s="25">
        <v>616</v>
      </c>
      <c r="D5" s="25">
        <v>30</v>
      </c>
      <c r="E5" s="25">
        <v>1.62</v>
      </c>
      <c r="F5" s="25">
        <v>4490</v>
      </c>
      <c r="G5" s="25">
        <v>3.222</v>
      </c>
      <c r="H5" s="25">
        <v>1889</v>
      </c>
      <c r="I5" s="25">
        <v>1.7150000000000001</v>
      </c>
      <c r="J5" s="25">
        <v>1037</v>
      </c>
      <c r="K5" s="25">
        <v>1.3</v>
      </c>
      <c r="L5" s="25">
        <v>17</v>
      </c>
      <c r="M5" s="26" t="s">
        <v>29</v>
      </c>
      <c r="N5" s="27">
        <v>480.5</v>
      </c>
      <c r="O5" s="27">
        <v>25.4</v>
      </c>
      <c r="P5" s="27">
        <v>25.4</v>
      </c>
      <c r="Q5" s="25" t="s">
        <v>30</v>
      </c>
      <c r="R5" s="28">
        <v>13.66</v>
      </c>
      <c r="S5" s="28">
        <v>0.15</v>
      </c>
      <c r="T5" s="28">
        <v>0.15</v>
      </c>
      <c r="U5" s="25">
        <v>1.35</v>
      </c>
      <c r="V5" s="29">
        <v>82</v>
      </c>
    </row>
    <row r="6" spans="1:22">
      <c r="A6" s="25">
        <v>734</v>
      </c>
      <c r="B6" s="25" t="s">
        <v>31</v>
      </c>
      <c r="C6" s="25">
        <v>616</v>
      </c>
      <c r="D6" s="25">
        <v>21</v>
      </c>
      <c r="E6" s="25">
        <v>1.45</v>
      </c>
      <c r="F6" s="25">
        <v>4019</v>
      </c>
      <c r="G6" s="25">
        <v>2.1520000000000001</v>
      </c>
      <c r="H6" s="25">
        <v>606</v>
      </c>
      <c r="I6" s="25">
        <v>1.4239999999999999</v>
      </c>
      <c r="J6" s="25">
        <v>397</v>
      </c>
      <c r="K6" s="25">
        <v>76.7</v>
      </c>
      <c r="L6" s="25">
        <v>0.5</v>
      </c>
      <c r="M6" s="26" t="s">
        <v>32</v>
      </c>
      <c r="N6" s="27">
        <v>363.6</v>
      </c>
      <c r="O6" s="27">
        <v>24.2</v>
      </c>
      <c r="P6" s="27">
        <v>24.2</v>
      </c>
      <c r="Q6" s="25" t="s">
        <v>33</v>
      </c>
      <c r="R6" s="28">
        <v>12.67</v>
      </c>
      <c r="S6" s="28">
        <v>0.25</v>
      </c>
      <c r="T6" s="28">
        <v>0.25</v>
      </c>
      <c r="U6" s="25">
        <v>1.81</v>
      </c>
      <c r="V6" s="29">
        <v>51</v>
      </c>
    </row>
    <row r="7" spans="1:22">
      <c r="A7" s="25">
        <v>899</v>
      </c>
      <c r="B7" s="25" t="s">
        <v>34</v>
      </c>
      <c r="C7" s="25">
        <v>616</v>
      </c>
      <c r="D7" s="25">
        <v>20</v>
      </c>
      <c r="E7" s="25">
        <v>1.45</v>
      </c>
      <c r="F7" s="25">
        <v>4019</v>
      </c>
      <c r="G7" s="25">
        <v>2.3820000000000001</v>
      </c>
      <c r="H7" s="25">
        <v>909</v>
      </c>
      <c r="I7" s="25">
        <v>1.647</v>
      </c>
      <c r="J7" s="25">
        <v>624</v>
      </c>
      <c r="K7" s="25">
        <v>6.7</v>
      </c>
      <c r="L7" s="25">
        <v>14.7</v>
      </c>
      <c r="M7" s="26" t="s">
        <v>35</v>
      </c>
      <c r="N7" s="27">
        <v>349.9</v>
      </c>
      <c r="O7" s="27">
        <v>22.4</v>
      </c>
      <c r="P7" s="27">
        <v>22.4</v>
      </c>
      <c r="Q7" s="25" t="s">
        <v>36</v>
      </c>
      <c r="R7" s="28">
        <v>13.2</v>
      </c>
      <c r="S7" s="28">
        <v>0.15</v>
      </c>
      <c r="T7" s="28">
        <v>0.15</v>
      </c>
      <c r="U7" s="25">
        <v>1.57</v>
      </c>
      <c r="V7" s="29">
        <v>103</v>
      </c>
    </row>
    <row r="8" spans="1:22">
      <c r="A8" s="25">
        <v>919</v>
      </c>
      <c r="B8" s="25" t="s">
        <v>37</v>
      </c>
      <c r="C8" s="25">
        <v>616</v>
      </c>
      <c r="D8" s="25">
        <v>25</v>
      </c>
      <c r="E8" s="25">
        <v>1.62</v>
      </c>
      <c r="F8" s="25">
        <v>4490</v>
      </c>
      <c r="G8" s="25">
        <v>2.8260000000000001</v>
      </c>
      <c r="H8" s="25">
        <v>1595</v>
      </c>
      <c r="I8" s="25">
        <v>2.0750000000000002</v>
      </c>
      <c r="J8" s="25">
        <v>1199</v>
      </c>
      <c r="K8" s="25">
        <v>17.100000000000001</v>
      </c>
      <c r="L8" s="25">
        <v>10.1</v>
      </c>
      <c r="M8" s="26" t="s">
        <v>38</v>
      </c>
      <c r="N8" s="27">
        <v>356.7</v>
      </c>
      <c r="O8" s="27">
        <v>16.5</v>
      </c>
      <c r="P8" s="27">
        <v>16.5</v>
      </c>
      <c r="Q8" s="25" t="s">
        <v>39</v>
      </c>
      <c r="R8" s="28">
        <v>13.48</v>
      </c>
      <c r="S8" s="28">
        <v>0.14000000000000001</v>
      </c>
      <c r="T8" s="28">
        <v>0.14000000000000001</v>
      </c>
      <c r="U8" s="25">
        <v>1.48</v>
      </c>
      <c r="V8" s="29">
        <v>110</v>
      </c>
    </row>
    <row r="9" spans="1:22" ht="16" thickBot="1">
      <c r="A9" s="30">
        <v>666</v>
      </c>
      <c r="B9" s="30" t="s">
        <v>40</v>
      </c>
      <c r="C9" s="30">
        <v>616</v>
      </c>
      <c r="D9" s="30">
        <v>21</v>
      </c>
      <c r="E9" s="30">
        <v>1.62</v>
      </c>
      <c r="F9" s="30">
        <v>4490</v>
      </c>
      <c r="G9" s="30">
        <v>2.3010000000000002</v>
      </c>
      <c r="H9" s="30">
        <v>668</v>
      </c>
      <c r="I9" s="30">
        <v>2.0070000000000001</v>
      </c>
      <c r="J9" s="30">
        <v>594</v>
      </c>
      <c r="K9" s="30">
        <v>12.8</v>
      </c>
      <c r="L9" s="30">
        <v>11.7</v>
      </c>
      <c r="M9" s="31" t="s">
        <v>41</v>
      </c>
      <c r="N9" s="32">
        <v>300.10000000000002</v>
      </c>
      <c r="O9" s="32">
        <v>19.7</v>
      </c>
      <c r="P9" s="32">
        <v>19.7</v>
      </c>
      <c r="Q9" s="30" t="s">
        <v>42</v>
      </c>
      <c r="R9" s="33">
        <v>12.82</v>
      </c>
      <c r="S9" s="33">
        <v>0.27</v>
      </c>
      <c r="T9" s="33">
        <v>0.27</v>
      </c>
      <c r="U9" s="30">
        <v>1.88</v>
      </c>
      <c r="V9" s="34">
        <v>48</v>
      </c>
    </row>
    <row r="12" spans="1:22" ht="28" customHeight="1"/>
    <row r="13" spans="1:22" ht="28" customHeight="1"/>
    <row r="14" spans="1:22" ht="28" customHeight="1"/>
    <row r="15" spans="1:22" ht="28" customHeight="1"/>
    <row r="16" spans="1:22" ht="28" customHeight="1">
      <c r="P16" s="21" t="s">
        <v>48</v>
      </c>
    </row>
    <row r="17" ht="28" customHeight="1"/>
    <row r="18" ht="29" customHeight="1"/>
  </sheetData>
  <mergeCells count="4">
    <mergeCell ref="E1:F1"/>
    <mergeCell ref="G1:H1"/>
    <mergeCell ref="I1:J1"/>
    <mergeCell ref="K1:L1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J20" sqref="J20"/>
    </sheetView>
  </sheetViews>
  <sheetFormatPr baseColWidth="10" defaultRowHeight="15" x14ac:dyDescent="0"/>
  <cols>
    <col min="1" max="2" width="10.83203125" style="1"/>
    <col min="3" max="3" width="23.5" style="1" bestFit="1" customWidth="1"/>
    <col min="4" max="4" width="9" style="1" bestFit="1" customWidth="1"/>
    <col min="5" max="5" width="16.83203125" style="1" bestFit="1" customWidth="1"/>
    <col min="6" max="6" width="17.33203125" style="1" bestFit="1" customWidth="1"/>
    <col min="7" max="7" width="15.6640625" style="1" bestFit="1" customWidth="1"/>
    <col min="8" max="8" width="11.83203125" style="1" bestFit="1" customWidth="1"/>
    <col min="9" max="9" width="24.6640625" style="1" bestFit="1" customWidth="1"/>
    <col min="10" max="10" width="15" style="1" bestFit="1" customWidth="1"/>
    <col min="11" max="11" width="28.1640625" style="1" bestFit="1" customWidth="1"/>
    <col min="12" max="16384" width="10.83203125" style="1"/>
  </cols>
  <sheetData>
    <row r="1" spans="2:11" ht="16" thickBot="1"/>
    <row r="2" spans="2:11" ht="16" thickBot="1">
      <c r="B2" s="35"/>
      <c r="D2" s="37" t="s">
        <v>52</v>
      </c>
      <c r="E2" s="38" t="s">
        <v>53</v>
      </c>
      <c r="F2" s="38" t="s">
        <v>54</v>
      </c>
      <c r="G2" s="38" t="s">
        <v>55</v>
      </c>
      <c r="H2" s="38" t="s">
        <v>56</v>
      </c>
      <c r="I2" s="38" t="s">
        <v>57</v>
      </c>
      <c r="J2" s="38" t="s">
        <v>58</v>
      </c>
      <c r="K2" s="39" t="s">
        <v>59</v>
      </c>
    </row>
    <row r="3" spans="2:11">
      <c r="B3" s="35"/>
      <c r="D3" s="52" t="s">
        <v>61</v>
      </c>
      <c r="E3" s="53">
        <v>100</v>
      </c>
      <c r="F3" s="53">
        <v>450</v>
      </c>
      <c r="G3" s="53">
        <v>20</v>
      </c>
      <c r="H3" s="53">
        <f>E3-G3</f>
        <v>80</v>
      </c>
      <c r="I3" s="40">
        <v>15</v>
      </c>
      <c r="J3" s="41">
        <f>+H3/I3</f>
        <v>5.333333333333333</v>
      </c>
      <c r="K3" s="42">
        <f>J3*1000/F3</f>
        <v>11.851851851851851</v>
      </c>
    </row>
    <row r="4" spans="2:11">
      <c r="B4" s="36" t="s">
        <v>51</v>
      </c>
      <c r="D4" s="52"/>
      <c r="E4" s="53"/>
      <c r="F4" s="53"/>
      <c r="G4" s="53"/>
      <c r="H4" s="53"/>
      <c r="I4" s="40">
        <v>30</v>
      </c>
      <c r="J4" s="43">
        <f>+H3/I4</f>
        <v>2.6666666666666665</v>
      </c>
      <c r="K4" s="42">
        <f>J4*1000/F3</f>
        <v>5.9259259259259256</v>
      </c>
    </row>
    <row r="5" spans="2:11">
      <c r="B5" s="36"/>
      <c r="D5" s="52" t="s">
        <v>34</v>
      </c>
      <c r="E5" s="53">
        <v>110</v>
      </c>
      <c r="F5" s="53">
        <v>480</v>
      </c>
      <c r="G5" s="53">
        <v>20</v>
      </c>
      <c r="H5" s="53">
        <f t="shared" ref="H5" si="0">E5-G5</f>
        <v>90</v>
      </c>
      <c r="I5" s="40">
        <v>15</v>
      </c>
      <c r="J5" s="41">
        <f>+H5/I5</f>
        <v>6</v>
      </c>
      <c r="K5" s="42">
        <f>J5*1000/F5</f>
        <v>12.5</v>
      </c>
    </row>
    <row r="6" spans="2:11">
      <c r="B6" s="36" t="s">
        <v>60</v>
      </c>
      <c r="D6" s="52"/>
      <c r="E6" s="53"/>
      <c r="F6" s="53"/>
      <c r="G6" s="53"/>
      <c r="H6" s="53"/>
      <c r="I6" s="40">
        <v>30</v>
      </c>
      <c r="J6" s="43">
        <f>+H5/I6</f>
        <v>3</v>
      </c>
      <c r="K6" s="42">
        <f>J6*1000/F5</f>
        <v>6.25</v>
      </c>
    </row>
    <row r="7" spans="2:11">
      <c r="B7" s="36" t="s">
        <v>62</v>
      </c>
      <c r="D7" s="52" t="s">
        <v>31</v>
      </c>
      <c r="E7" s="53">
        <v>100</v>
      </c>
      <c r="F7" s="53">
        <v>525</v>
      </c>
      <c r="G7" s="53">
        <v>20</v>
      </c>
      <c r="H7" s="53">
        <f t="shared" ref="H7" si="1">E7-G7</f>
        <v>80</v>
      </c>
      <c r="I7" s="40">
        <v>15</v>
      </c>
      <c r="J7" s="41">
        <f>+H7/I7</f>
        <v>5.333333333333333</v>
      </c>
      <c r="K7" s="42">
        <f>J7*1000/F7</f>
        <v>10.158730158730158</v>
      </c>
    </row>
    <row r="8" spans="2:11">
      <c r="B8" s="36" t="s">
        <v>63</v>
      </c>
      <c r="D8" s="52"/>
      <c r="E8" s="53"/>
      <c r="F8" s="53"/>
      <c r="G8" s="53"/>
      <c r="H8" s="53"/>
      <c r="I8" s="40">
        <v>30</v>
      </c>
      <c r="J8" s="43">
        <f>+H7/I8</f>
        <v>2.6666666666666665</v>
      </c>
      <c r="K8" s="42">
        <f>+J8*1000/F7</f>
        <v>5.0793650793650791</v>
      </c>
    </row>
    <row r="9" spans="2:11">
      <c r="B9" s="36" t="s">
        <v>64</v>
      </c>
      <c r="D9" s="52" t="s">
        <v>25</v>
      </c>
      <c r="E9" s="53">
        <v>110</v>
      </c>
      <c r="F9" s="53">
        <v>500</v>
      </c>
      <c r="G9" s="53">
        <v>20</v>
      </c>
      <c r="H9" s="53">
        <f t="shared" ref="H9" si="2">E9-G9</f>
        <v>90</v>
      </c>
      <c r="I9" s="40">
        <v>15</v>
      </c>
      <c r="J9" s="41">
        <f t="shared" ref="J9:J13" si="3">+H9/I9</f>
        <v>6</v>
      </c>
      <c r="K9" s="42">
        <f>J9*1000/F9</f>
        <v>12</v>
      </c>
    </row>
    <row r="10" spans="2:11">
      <c r="D10" s="52"/>
      <c r="E10" s="53"/>
      <c r="F10" s="53"/>
      <c r="G10" s="53"/>
      <c r="H10" s="53"/>
      <c r="I10" s="40">
        <v>30</v>
      </c>
      <c r="J10" s="43">
        <f>+H9/I10</f>
        <v>3</v>
      </c>
      <c r="K10" s="42">
        <f>+J10*1000/F9</f>
        <v>6</v>
      </c>
    </row>
    <row r="11" spans="2:11">
      <c r="D11" s="52" t="s">
        <v>28</v>
      </c>
      <c r="E11" s="53">
        <v>100</v>
      </c>
      <c r="F11" s="53">
        <v>550</v>
      </c>
      <c r="G11" s="53">
        <v>20</v>
      </c>
      <c r="H11" s="53">
        <f t="shared" ref="H11" si="4">E11-G11</f>
        <v>80</v>
      </c>
      <c r="I11" s="40">
        <v>15</v>
      </c>
      <c r="J11" s="41">
        <f t="shared" si="3"/>
        <v>5.333333333333333</v>
      </c>
      <c r="K11" s="42">
        <f>+J11*1000/F11</f>
        <v>9.6969696969696972</v>
      </c>
    </row>
    <row r="12" spans="2:11">
      <c r="D12" s="52"/>
      <c r="E12" s="53"/>
      <c r="F12" s="53"/>
      <c r="G12" s="53"/>
      <c r="H12" s="53"/>
      <c r="I12" s="40">
        <v>30</v>
      </c>
      <c r="J12" s="43">
        <f>+H11/I12</f>
        <v>2.6666666666666665</v>
      </c>
      <c r="K12" s="42">
        <f>+J12*1000/F11</f>
        <v>4.8484848484848486</v>
      </c>
    </row>
    <row r="13" spans="2:11">
      <c r="D13" s="52" t="s">
        <v>37</v>
      </c>
      <c r="E13" s="53">
        <v>110</v>
      </c>
      <c r="F13" s="53">
        <v>450</v>
      </c>
      <c r="G13" s="53">
        <v>20</v>
      </c>
      <c r="H13" s="53">
        <f t="shared" ref="H13" si="5">E13-G13</f>
        <v>90</v>
      </c>
      <c r="I13" s="40">
        <v>15</v>
      </c>
      <c r="J13" s="41">
        <f t="shared" si="3"/>
        <v>6</v>
      </c>
      <c r="K13" s="42">
        <f>+J13*1000/F13</f>
        <v>13.333333333333334</v>
      </c>
    </row>
    <row r="14" spans="2:11" ht="16" thickBot="1">
      <c r="D14" s="54"/>
      <c r="E14" s="55"/>
      <c r="F14" s="55"/>
      <c r="G14" s="55"/>
      <c r="H14" s="55"/>
      <c r="I14" s="44">
        <v>30</v>
      </c>
      <c r="J14" s="45">
        <f>+H13/I14</f>
        <v>3</v>
      </c>
      <c r="K14" s="46">
        <f>+J14*1000/F13</f>
        <v>6.666666666666667</v>
      </c>
    </row>
    <row r="15" spans="2:11">
      <c r="F15" s="1">
        <f>SUM(F3:F14)</f>
        <v>2955</v>
      </c>
    </row>
    <row r="16" spans="2:11">
      <c r="E16" s="47" t="s">
        <v>65</v>
      </c>
      <c r="F16" s="1">
        <f>F15/6</f>
        <v>492.5</v>
      </c>
    </row>
  </sheetData>
  <mergeCells count="30">
    <mergeCell ref="D5:D6"/>
    <mergeCell ref="E5:E6"/>
    <mergeCell ref="F5:F6"/>
    <mergeCell ref="G5:G6"/>
    <mergeCell ref="H5:H6"/>
    <mergeCell ref="D3:D4"/>
    <mergeCell ref="E3:E4"/>
    <mergeCell ref="F3:F4"/>
    <mergeCell ref="G3:G4"/>
    <mergeCell ref="H3:H4"/>
    <mergeCell ref="D9:D10"/>
    <mergeCell ref="E9:E10"/>
    <mergeCell ref="F9:F10"/>
    <mergeCell ref="G9:G10"/>
    <mergeCell ref="H9:H10"/>
    <mergeCell ref="D7:D8"/>
    <mergeCell ref="E7:E8"/>
    <mergeCell ref="F7:F8"/>
    <mergeCell ref="G7:G8"/>
    <mergeCell ref="H7:H8"/>
    <mergeCell ref="D13:D14"/>
    <mergeCell ref="E13:E14"/>
    <mergeCell ref="F13:F14"/>
    <mergeCell ref="G13:G14"/>
    <mergeCell ref="H13:H14"/>
    <mergeCell ref="D11:D12"/>
    <mergeCell ref="E11:E12"/>
    <mergeCell ref="F11:F12"/>
    <mergeCell ref="G11:G12"/>
    <mergeCell ref="H11:H12"/>
  </mergeCells>
  <pageMargins left="0.75" right="0.75" top="1" bottom="1" header="0.5" footer="0.5"/>
  <ignoredErrors>
    <ignoredError sqref="J4:K4 J6:K6 J8 J10 J12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 AFTA for Basin</vt:lpstr>
      <vt:lpstr>AFTAage vs Elevation-BoomerangP</vt:lpstr>
      <vt:lpstr>Denudation Calculation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es</cp:lastModifiedBy>
  <dcterms:created xsi:type="dcterms:W3CDTF">2014-04-19T07:53:06Z</dcterms:created>
  <dcterms:modified xsi:type="dcterms:W3CDTF">2014-05-28T23:03:54Z</dcterms:modified>
</cp:coreProperties>
</file>