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Theses for Pure\"/>
    </mc:Choice>
  </mc:AlternateContent>
  <xr:revisionPtr revIDLastSave="0" documentId="8_{577981EE-8EF2-4E0C-8C4F-AA534789E79F}" xr6:coauthVersionLast="47" xr6:coauthVersionMax="47" xr10:uidLastSave="{00000000-0000-0000-0000-000000000000}"/>
  <bookViews>
    <workbookView xWindow="-108" yWindow="-108" windowWidth="23256" windowHeight="12576" tabRatio="747" xr2:uid="{00000000-000D-0000-FFFF-FFFF00000000}"/>
  </bookViews>
  <sheets>
    <sheet name="Main List" sheetId="1" r:id="rId1"/>
    <sheet name="City" sheetId="4" r:id="rId2"/>
    <sheet name="Artist" sheetId="6" r:id="rId3"/>
    <sheet name="Location" sheetId="7" r:id="rId4"/>
    <sheet name="Returned Status" sheetId="8" r:id="rId5"/>
    <sheet name="List of Returned" sheetId="2" r:id="rId6"/>
    <sheet name="Ret. - City" sheetId="9" r:id="rId7"/>
    <sheet name="Ret. - Artist" sheetId="10" r:id="rId8"/>
    <sheet name="Ret. - Location" sheetId="19" r:id="rId9"/>
    <sheet name="List of Not Returned" sheetId="3" r:id="rId10"/>
    <sheet name="NR - City" sheetId="11" r:id="rId11"/>
    <sheet name="NR - Artist" sheetId="12" r:id="rId12"/>
    <sheet name="List for Location in France" sheetId="16" r:id="rId13"/>
    <sheet name="Location in France" sheetId="17" r:id="rId14"/>
  </sheets>
  <definedNames>
    <definedName name="_xlnm._FilterDatabase" localSheetId="12" hidden="1">'List for Location in France'!$A$4:$N$32</definedName>
    <definedName name="_xlnm._FilterDatabase" localSheetId="9" hidden="1">'List of Not Returned'!$A$4:$N$4</definedName>
    <definedName name="_xlnm._FilterDatabase" localSheetId="5" hidden="1">'List of Returned'!$A$4:$N$36</definedName>
    <definedName name="_xlnm._FilterDatabase" localSheetId="0" hidden="1">'Main List'!$A$4:$O$61</definedName>
  </definedNames>
  <calcPr calcId="191029"/>
  <pivotCaches>
    <pivotCache cacheId="0" r:id="rId15"/>
    <pivotCache cacheId="1" r:id="rId16"/>
    <pivotCache cacheId="2" r:id="rId17"/>
    <pivotCache cacheId="3" r:id="rId18"/>
    <pivotCache cacheId="4" r:id="rId19"/>
    <pivotCache cacheId="5" r:id="rId20"/>
    <pivotCache cacheId="6" r:id="rId21"/>
    <pivotCache cacheId="7" r:id="rId22"/>
    <pivotCache cacheId="8" r:id="rId23"/>
    <pivotCache cacheId="9" r:id="rId2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12" l="1"/>
  <c r="C10" i="10"/>
  <c r="D4" i="12"/>
  <c r="D8" i="10"/>
  <c r="D6" i="10"/>
  <c r="D9" i="10"/>
  <c r="D6" i="11"/>
  <c r="D7" i="10"/>
  <c r="D5" i="11"/>
  <c r="D5" i="10"/>
  <c r="D8" i="11"/>
  <c r="D5" i="12"/>
  <c r="D4" i="11"/>
  <c r="D6" i="12"/>
  <c r="D4" i="10"/>
  <c r="D7" i="11"/>
  <c r="D10" i="10"/>
  <c r="D7" i="12"/>
  <c r="C9" i="11" l="1"/>
  <c r="C8" i="9"/>
  <c r="D7" i="9"/>
  <c r="D4" i="9"/>
  <c r="D6" i="9"/>
  <c r="D5" i="9"/>
  <c r="D8" i="9"/>
  <c r="D9" i="11"/>
</calcChain>
</file>

<file path=xl/sharedStrings.xml><?xml version="1.0" encoding="utf-8"?>
<sst xmlns="http://schemas.openxmlformats.org/spreadsheetml/2006/main" count="1618" uniqueCount="228">
  <si>
    <t>Title</t>
  </si>
  <si>
    <t>Artist</t>
  </si>
  <si>
    <t>Original Location</t>
  </si>
  <si>
    <t>City</t>
  </si>
  <si>
    <t>Confiscation Date</t>
  </si>
  <si>
    <t>Returned?</t>
  </si>
  <si>
    <t>Location in France</t>
  </si>
  <si>
    <t>Date in France</t>
  </si>
  <si>
    <t>Return Date</t>
  </si>
  <si>
    <t>Return Location</t>
  </si>
  <si>
    <t>A Virgin</t>
  </si>
  <si>
    <t>San Domenico</t>
  </si>
  <si>
    <t>Cremona</t>
  </si>
  <si>
    <t>5 June 1796</t>
  </si>
  <si>
    <t>No/Lost</t>
  </si>
  <si>
    <t>Disappeared</t>
  </si>
  <si>
    <t>Lost</t>
  </si>
  <si>
    <t>The Virgin of the Annunciation</t>
  </si>
  <si>
    <t>The Angel of the Annunciation</t>
  </si>
  <si>
    <t>Milan</t>
  </si>
  <si>
    <t>No</t>
  </si>
  <si>
    <t>Museum, Geneva</t>
  </si>
  <si>
    <t>The Virgin, child and saints</t>
  </si>
  <si>
    <t>Bellini</t>
  </si>
  <si>
    <t>St Zachary</t>
  </si>
  <si>
    <t>Venice</t>
  </si>
  <si>
    <t>11 Sept 1797</t>
  </si>
  <si>
    <t>Yes</t>
  </si>
  <si>
    <t>St. Zachary</t>
  </si>
  <si>
    <t>The Virgin of the Casio family</t>
  </si>
  <si>
    <t>Boltraffio/Beltraffio</t>
  </si>
  <si>
    <t>Brera Museum</t>
  </si>
  <si>
    <t>Exchanged</t>
  </si>
  <si>
    <t>Paris</t>
  </si>
  <si>
    <t>Nov 1812</t>
  </si>
  <si>
    <t>*exchanged for flemish paintings</t>
  </si>
  <si>
    <t>La Remise de l'anneau au Doge</t>
  </si>
  <si>
    <t>Bordone</t>
  </si>
  <si>
    <t>Hotel of the school of San Marco</t>
  </si>
  <si>
    <t>Academy</t>
  </si>
  <si>
    <t>A Soldier and an Old Man</t>
  </si>
  <si>
    <t>Cairo, Francesco del</t>
  </si>
  <si>
    <t>Ambrosian Library</t>
  </si>
  <si>
    <t>24 May 1796</t>
  </si>
  <si>
    <t>The Predication of St Etienne at Jerusalem</t>
  </si>
  <si>
    <t>Carpaccio</t>
  </si>
  <si>
    <t>Cathedral</t>
  </si>
  <si>
    <t>Gallery</t>
  </si>
  <si>
    <t>The Doge Marino Grimani praying before the Virgin, assisted by St Mark, Marine and Sebastian</t>
  </si>
  <si>
    <t>Contarini</t>
  </si>
  <si>
    <t>Doge Palace</t>
  </si>
  <si>
    <t>Meditating St Paul</t>
  </si>
  <si>
    <t>Ferrari</t>
  </si>
  <si>
    <t>Santa Maria delle Grazie</t>
  </si>
  <si>
    <t>31 July 1797</t>
  </si>
  <si>
    <t>Un Concert Champetre</t>
  </si>
  <si>
    <t>Giorgione</t>
  </si>
  <si>
    <t>Rouen</t>
  </si>
  <si>
    <t>The Naitivity</t>
  </si>
  <si>
    <t>St Peter</t>
  </si>
  <si>
    <t>The Resurrection of Lazareth</t>
  </si>
  <si>
    <t>Eglise de la Charite</t>
  </si>
  <si>
    <t>Head of the Virgin</t>
  </si>
  <si>
    <t>Leonardo da Vinci</t>
  </si>
  <si>
    <t>*Never arrived in Paris</t>
  </si>
  <si>
    <t>The Holy Family</t>
  </si>
  <si>
    <t>Luini</t>
  </si>
  <si>
    <t>Young St. John the Baptist</t>
  </si>
  <si>
    <t>25 June 1796</t>
  </si>
  <si>
    <t>The Virgin of Victory</t>
  </si>
  <si>
    <t>The Virgin and Child</t>
  </si>
  <si>
    <t>Saint Lawrence with other saints</t>
  </si>
  <si>
    <t>Saint Peter with other saints</t>
  </si>
  <si>
    <t>Le Calvaire</t>
  </si>
  <si>
    <t>Christ in the Olive Garden</t>
  </si>
  <si>
    <t>The Resurrection</t>
  </si>
  <si>
    <t>Marco da Oggiono</t>
  </si>
  <si>
    <t>Santa Maria della Vittoria</t>
  </si>
  <si>
    <t>Mantova</t>
  </si>
  <si>
    <t>24 Feb 1797</t>
  </si>
  <si>
    <t>27 July 1798</t>
  </si>
  <si>
    <t>Saint Zenon</t>
  </si>
  <si>
    <t>Verona</t>
  </si>
  <si>
    <t>15 May 1797</t>
  </si>
  <si>
    <t>Museum, Tours</t>
  </si>
  <si>
    <t>Saint Bernardino of Siena and St Louis, bishop of Toulouse</t>
  </si>
  <si>
    <t>Moretto da Brescia</t>
  </si>
  <si>
    <t>Saint Bonaventure and St Anthony of Padua</t>
  </si>
  <si>
    <t>The Massacre of the people of Hippone</t>
  </si>
  <si>
    <t>Palma Vecchio</t>
  </si>
  <si>
    <t>Museum, Montpellier</t>
  </si>
  <si>
    <t>The Virgin with St Jack and Augustin</t>
  </si>
  <si>
    <t>Perugino</t>
  </si>
  <si>
    <t>St Augustin</t>
  </si>
  <si>
    <t>Saint Lawrence Justiniani and other saints</t>
  </si>
  <si>
    <t>Pordenone</t>
  </si>
  <si>
    <t>St Sebastian saved by angels</t>
  </si>
  <si>
    <t>Procaccini</t>
  </si>
  <si>
    <t>Madonna dell'Orto</t>
  </si>
  <si>
    <t>St Celse</t>
  </si>
  <si>
    <t>Brussels</t>
  </si>
  <si>
    <t>Assumption of the Virgin</t>
  </si>
  <si>
    <t>Rosa, Salvator</t>
  </si>
  <si>
    <t>Purgatory</t>
  </si>
  <si>
    <t>Eglise de la Victoire</t>
  </si>
  <si>
    <t>Notre-Dame Paris</t>
  </si>
  <si>
    <t>Apr 1802</t>
  </si>
  <si>
    <t>San Giovanni alle Case Rotte</t>
  </si>
  <si>
    <t>Pieta</t>
  </si>
  <si>
    <t>School of Mazzola</t>
  </si>
  <si>
    <t>Dominican Church</t>
  </si>
  <si>
    <t xml:space="preserve">The Circumcision </t>
  </si>
  <si>
    <t>Strozzi, Bernardo</t>
  </si>
  <si>
    <t>St Philippe-du-Roule, Paris</t>
  </si>
  <si>
    <t>Ste Agnese resusitating the son of a bishop</t>
  </si>
  <si>
    <t>Tintoretto</t>
  </si>
  <si>
    <t>The Miracle of St Mark</t>
  </si>
  <si>
    <t>Paradise (cartoon)</t>
  </si>
  <si>
    <t>Christ Crowned with Thorns</t>
  </si>
  <si>
    <t>Titian</t>
  </si>
  <si>
    <t>Scuola di San Marco</t>
  </si>
  <si>
    <t>Bevilacqua Palace</t>
  </si>
  <si>
    <t>18 May 1797</t>
  </si>
  <si>
    <t>The Martyrdom of St Lawrence</t>
  </si>
  <si>
    <t>Doge Antonio Grimani before Fate</t>
  </si>
  <si>
    <t>The Martyrdom of St Peter the Dominican</t>
  </si>
  <si>
    <t>Church of the Jesuits</t>
  </si>
  <si>
    <t>St John and Paul</t>
  </si>
  <si>
    <t>Yes/Destroyed</t>
  </si>
  <si>
    <t>Chapel of the Rosary St John and Paul</t>
  </si>
  <si>
    <t>*Destroyed in the incident of 16 Aug 1867 that destroyed the chapel</t>
  </si>
  <si>
    <t>The Assumption of the Virgin</t>
  </si>
  <si>
    <t>The Temptation of St Anthony</t>
  </si>
  <si>
    <t>Veronese</t>
  </si>
  <si>
    <t>Museum, Caen</t>
  </si>
  <si>
    <t>The Marriage Feast at Cana</t>
  </si>
  <si>
    <t>Jove Expelling Crimes and Vices</t>
  </si>
  <si>
    <t>St Mark crowning the theological virtues</t>
  </si>
  <si>
    <t>The Rape of Europa</t>
  </si>
  <si>
    <t>Juno bestoying the treasures on the city of Venice</t>
  </si>
  <si>
    <t>The Fest at Simon's</t>
  </si>
  <si>
    <t>Le Repas chez Levi le Publicain</t>
  </si>
  <si>
    <t>The Virgin and Child with St Joseph, Jerome, Francis and Justine</t>
  </si>
  <si>
    <t>Portrait of a Young Woman</t>
  </si>
  <si>
    <t>Holy Family with Ste Ursula</t>
  </si>
  <si>
    <t>The Maryrdom of St George</t>
  </si>
  <si>
    <t>St Barnaby healing the sick</t>
  </si>
  <si>
    <t>The Deposition</t>
  </si>
  <si>
    <t>Benedictine Refectory of San Giorgio Maggiore</t>
  </si>
  <si>
    <r>
      <t xml:space="preserve">*Exchanged for Le Brun's </t>
    </r>
    <r>
      <rPr>
        <i/>
        <sz val="12"/>
        <color theme="1"/>
        <rFont val="Times New Roman"/>
        <family val="1"/>
      </rPr>
      <t>Repas chez Simon le Pharisien</t>
    </r>
  </si>
  <si>
    <t>Versailles and Paris</t>
  </si>
  <si>
    <t>1810 / 1858</t>
  </si>
  <si>
    <t>1810 / ?</t>
  </si>
  <si>
    <t>*Museum, Brussels 1811- Offered by Belgium to Italy in 1920</t>
  </si>
  <si>
    <t>Refectory of St Sebastian</t>
  </si>
  <si>
    <t>1815- 1817</t>
  </si>
  <si>
    <t>*Returned in 1815 and sent to the Brera Museum in 1817</t>
  </si>
  <si>
    <t>Yes/Lost</t>
  </si>
  <si>
    <t>St George</t>
  </si>
  <si>
    <t>Museum, Rouen</t>
  </si>
  <si>
    <t>Ste Marie of Victory</t>
  </si>
  <si>
    <t>Pinacoteca</t>
  </si>
  <si>
    <t>List of Works from Foreign Ruled States</t>
  </si>
  <si>
    <t>Grand Total</t>
  </si>
  <si>
    <t>Count of Works by City</t>
  </si>
  <si>
    <t>Location Type</t>
  </si>
  <si>
    <t>Church</t>
  </si>
  <si>
    <t>Unknown</t>
  </si>
  <si>
    <t>Other</t>
  </si>
  <si>
    <t>Palace</t>
  </si>
  <si>
    <t>List of Returned/Exchanged Works</t>
  </si>
  <si>
    <t>Count of Works by Artist</t>
  </si>
  <si>
    <t>Count Works by Location Type</t>
  </si>
  <si>
    <t>Count of Works by Status</t>
  </si>
  <si>
    <t>List of Not Returned/Lost</t>
  </si>
  <si>
    <t>Number Taken</t>
  </si>
  <si>
    <t>Status</t>
  </si>
  <si>
    <t>Total</t>
  </si>
  <si>
    <t>Location</t>
  </si>
  <si>
    <t>Museum</t>
  </si>
  <si>
    <t>Artists Year</t>
  </si>
  <si>
    <t>Original Location Type</t>
  </si>
  <si>
    <t>Return Location Type</t>
  </si>
  <si>
    <t>Andrea Mantegna</t>
  </si>
  <si>
    <t>1431-1506</t>
  </si>
  <si>
    <t>1430-1516</t>
  </si>
  <si>
    <t>1467-1516</t>
  </si>
  <si>
    <t>1500-1571</t>
  </si>
  <si>
    <t>1598-1674</t>
  </si>
  <si>
    <t>1455-1525</t>
  </si>
  <si>
    <t>1549-1604</t>
  </si>
  <si>
    <t>1470-1546</t>
  </si>
  <si>
    <t xml:space="preserve">Fra Bartolommeo </t>
  </si>
  <si>
    <t>1472-1517</t>
  </si>
  <si>
    <t>1470-1510</t>
  </si>
  <si>
    <t>Il Soiaro (Bernardino Gatti)</t>
  </si>
  <si>
    <t>1495-1575</t>
  </si>
  <si>
    <t>Jacopo da Ponte</t>
  </si>
  <si>
    <t>1558-1623</t>
  </si>
  <si>
    <t>1452-1519</t>
  </si>
  <si>
    <t>1465-1532</t>
  </si>
  <si>
    <t>1470-1549</t>
  </si>
  <si>
    <t>1500-1555</t>
  </si>
  <si>
    <t>1480-1528</t>
  </si>
  <si>
    <t>1446-1523</t>
  </si>
  <si>
    <t>1484-1539</t>
  </si>
  <si>
    <t>1560-1620</t>
  </si>
  <si>
    <t>1615-1673</t>
  </si>
  <si>
    <t>School of Correggio</t>
  </si>
  <si>
    <t>14-15th century</t>
  </si>
  <si>
    <t>16th century</t>
  </si>
  <si>
    <t>1581-1644</t>
  </si>
  <si>
    <t>1518-1594</t>
  </si>
  <si>
    <t>1485-1576</t>
  </si>
  <si>
    <t>1528-1588</t>
  </si>
  <si>
    <t>Comments</t>
  </si>
  <si>
    <t>(blank)</t>
  </si>
  <si>
    <t># of Paintings</t>
  </si>
  <si>
    <t>Success Rate (%)</t>
  </si>
  <si>
    <t>Repatriation Success Rate by City</t>
  </si>
  <si>
    <t>Repatriation Success Rate by Artist (Top 5)</t>
  </si>
  <si>
    <t>Repatriation Success Rate by Location</t>
  </si>
  <si>
    <t>*Originated from Brera Museum, and were exchanged.</t>
  </si>
  <si>
    <t>Count of Not Returned by City</t>
  </si>
  <si>
    <t>NR Rate (%)</t>
  </si>
  <si>
    <t>Count of Not Returned by Artist (Top 3)</t>
  </si>
  <si>
    <t>List for Location in France</t>
  </si>
  <si>
    <t>Museum, Brussels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</si>
</sst>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3"/>
      <color theme="1"/>
      <name val="Times New Roman"/>
      <family val="1"/>
    </font>
    <font>
      <b/>
      <sz val="13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0" xfId="0" applyFont="1" applyBorder="1"/>
    <xf numFmtId="0" fontId="0" fillId="0" borderId="3" xfId="0" applyBorder="1" applyAlignment="1">
      <alignment horizontal="left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ont="1"/>
    <xf numFmtId="2" fontId="0" fillId="0" borderId="4" xfId="0" applyNumberFormat="1" applyBorder="1" applyAlignment="1">
      <alignment horizontal="center"/>
    </xf>
    <xf numFmtId="0" fontId="0" fillId="0" borderId="9" xfId="0" pivotButton="1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2" xfId="0" applyNumberFormat="1" applyBorder="1" applyAlignment="1">
      <alignment horizontal="center"/>
    </xf>
    <xf numFmtId="0" fontId="0" fillId="0" borderId="11" xfId="0" applyBorder="1" applyAlignment="1">
      <alignment horizontal="left" indent="1"/>
    </xf>
    <xf numFmtId="0" fontId="0" fillId="0" borderId="13" xfId="0" applyBorder="1" applyAlignment="1">
      <alignment horizontal="left"/>
    </xf>
    <xf numFmtId="0" fontId="0" fillId="0" borderId="14" xfId="0" applyNumberFormat="1" applyBorder="1" applyAlignment="1">
      <alignment horizontal="center"/>
    </xf>
    <xf numFmtId="0" fontId="0" fillId="3" borderId="12" xfId="0" applyNumberFormat="1" applyFill="1" applyBorder="1" applyAlignment="1">
      <alignment horizontal="center"/>
    </xf>
    <xf numFmtId="0" fontId="0" fillId="3" borderId="11" xfId="0" applyFill="1" applyBorder="1" applyAlignment="1">
      <alignment horizontal="left" indent="1"/>
    </xf>
    <xf numFmtId="0" fontId="1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5" borderId="1" xfId="0" applyFill="1" applyBorder="1" applyAlignment="1">
      <alignment horizontal="left"/>
    </xf>
    <xf numFmtId="0" fontId="0" fillId="5" borderId="1" xfId="0" applyNumberFormat="1" applyFill="1" applyBorder="1" applyAlignment="1">
      <alignment horizontal="center"/>
    </xf>
    <xf numFmtId="0" fontId="8" fillId="0" borderId="0" xfId="0" applyFont="1"/>
    <xf numFmtId="0" fontId="5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wrapText="1"/>
    </xf>
    <xf numFmtId="0" fontId="5" fillId="0" borderId="0" xfId="0" applyFont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5" borderId="3" xfId="0" applyFill="1" applyBorder="1" applyAlignment="1">
      <alignment horizontal="left"/>
    </xf>
    <xf numFmtId="0" fontId="0" fillId="5" borderId="1" xfId="0" applyFill="1" applyBorder="1" applyAlignment="1">
      <alignment horizontal="center"/>
    </xf>
    <xf numFmtId="2" fontId="0" fillId="5" borderId="4" xfId="0" applyNumberFormat="1" applyFill="1" applyBorder="1" applyAlignment="1">
      <alignment horizontal="center"/>
    </xf>
    <xf numFmtId="0" fontId="1" fillId="0" borderId="0" xfId="0" applyFont="1" applyFill="1" applyBorder="1" applyAlignment="1"/>
    <xf numFmtId="0" fontId="2" fillId="0" borderId="1" xfId="0" applyFont="1" applyFill="1" applyBorder="1"/>
    <xf numFmtId="0" fontId="5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2" fontId="0" fillId="5" borderId="1" xfId="0" applyNumberForma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2" fontId="1" fillId="6" borderId="1" xfId="0" applyNumberFormat="1" applyFont="1" applyFill="1" applyBorder="1" applyAlignment="1">
      <alignment horizontal="center"/>
    </xf>
    <xf numFmtId="0" fontId="0" fillId="6" borderId="2" xfId="0" applyFill="1" applyBorder="1"/>
    <xf numFmtId="0" fontId="0" fillId="6" borderId="7" xfId="0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0" fillId="6" borderId="5" xfId="0" applyFill="1" applyBorder="1" applyAlignment="1">
      <alignment horizontal="left"/>
    </xf>
    <xf numFmtId="0" fontId="0" fillId="6" borderId="8" xfId="0" applyNumberForma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2" fontId="1" fillId="6" borderId="6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16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/>
    </xf>
  </cellXfs>
  <cellStyles count="1">
    <cellStyle name="Normal" xfId="0" builtinId="0"/>
  </cellStyles>
  <dxfs count="2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border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alignment horizontal="center" readingOrder="0"/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>
          <bgColor theme="9" tint="0.39997558519241921"/>
        </patternFill>
      </fill>
    </dxf>
    <dxf>
      <alignment horizontal="center"/>
    </dxf>
    <dxf>
      <alignment horizontal="center"/>
    </dxf>
    <dxf>
      <alignment horizontal="center"/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alignment horizontal="center" readingOrder="0"/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0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pivotCacheDefinition" Target="pivotCache/pivotCacheDefinition9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8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e Clarabut" refreshedDate="42218.794292592589" createdVersion="4" refreshedVersion="4" minRefreshableVersion="3" recordCount="57" xr:uid="{00000000-000A-0000-FFFF-FFFF0A000000}">
  <cacheSource type="worksheet">
    <worksheetSource ref="B4:F61" sheet="Main List"/>
  </cacheSource>
  <cacheFields count="5">
    <cacheField name="Artist" numFmtId="0">
      <sharedItems count="27">
        <s v="Andrea Mantegna"/>
        <s v="Bellini"/>
        <s v="Boltraffio/Beltraffio"/>
        <s v="Bordone"/>
        <s v="Cairo, Francesco del"/>
        <s v="Carpaccio"/>
        <s v="Contarini"/>
        <s v="Ferrari"/>
        <s v="Fra Bartolommeo "/>
        <s v="Giorgione"/>
        <s v="Il Soiaro (Bernardino Gatti)"/>
        <s v="Jacopo da Ponte"/>
        <s v="Leonardo da Vinci"/>
        <s v="Luini"/>
        <s v="Marco da Oggiono"/>
        <s v="Moretto da Brescia"/>
        <s v="Palma Vecchio"/>
        <s v="Perugino"/>
        <s v="Pordenone"/>
        <s v="Procaccini"/>
        <s v="Rosa, Salvator"/>
        <s v="School of Correggio"/>
        <s v="School of Mazzola"/>
        <s v="Strozzi, Bernardo"/>
        <s v="Tintoretto"/>
        <s v="Titian"/>
        <s v="Veronese"/>
      </sharedItems>
    </cacheField>
    <cacheField name="Artists Year" numFmtId="0">
      <sharedItems/>
    </cacheField>
    <cacheField name="Original Location" numFmtId="0">
      <sharedItems containsBlank="1"/>
    </cacheField>
    <cacheField name="Original Location Type" numFmtId="0">
      <sharedItems/>
    </cacheField>
    <cacheField name="City" numFmtId="0">
      <sharedItems count="5">
        <s v="Mantova"/>
        <s v="Verona"/>
        <s v="Venice"/>
        <s v="Milan"/>
        <s v="Crem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lly Hobbs" refreshedDate="42530.481696527779" createdVersion="4" refreshedVersion="6" minRefreshableVersion="3" recordCount="28" xr:uid="{00000000-000A-0000-FFFF-FFFF13000000}">
  <cacheSource type="worksheet">
    <worksheetSource ref="B4:I32" sheet="List for Location in France"/>
  </cacheSource>
  <cacheFields count="8">
    <cacheField name="Artist" numFmtId="0">
      <sharedItems/>
    </cacheField>
    <cacheField name="Artists Year" numFmtId="0">
      <sharedItems/>
    </cacheField>
    <cacheField name="Original Location" numFmtId="0">
      <sharedItems containsBlank="1"/>
    </cacheField>
    <cacheField name="Original Location Type" numFmtId="0">
      <sharedItems/>
    </cacheField>
    <cacheField name="City" numFmtId="0">
      <sharedItems/>
    </cacheField>
    <cacheField name="Confiscation Date" numFmtId="0">
      <sharedItems containsMixedTypes="1" containsNumber="1" containsInteger="1" minValue="1796" maxValue="1812"/>
    </cacheField>
    <cacheField name="Returned?" numFmtId="0">
      <sharedItems/>
    </cacheField>
    <cacheField name="Location in France" numFmtId="0">
      <sharedItems containsBlank="1" count="15">
        <s v="Paris"/>
        <s v="Museum, Tours"/>
        <s v="Museum, Geneva"/>
        <s v="Museum, Rouen"/>
        <s v="Museum, Montpellier"/>
        <s v="Museum, Brussels"/>
        <s v="Notre-Dame Paris"/>
        <s v="Disappeared"/>
        <s v="St Philippe-du-Roule, Paris"/>
        <s v="Museum, Caen"/>
        <s v="Versailles and Paris"/>
        <m u="1"/>
        <s v="Rouen" u="1"/>
        <s v="Unknown" u="1"/>
        <s v="Brussel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e Clarabut" refreshedDate="42218.794490624998" createdVersion="4" refreshedVersion="4" minRefreshableVersion="3" recordCount="57" xr:uid="{00000000-000A-0000-FFFF-FFFF0B000000}">
  <cacheSource type="worksheet">
    <worksheetSource ref="F4:F61" sheet="Main List"/>
  </cacheSource>
  <cacheFields count="1">
    <cacheField name="City" numFmtId="0">
      <sharedItems count="5">
        <s v="Mantova"/>
        <s v="Verona"/>
        <s v="Venice"/>
        <s v="Milan"/>
        <s v="Crem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e Clarabut" refreshedDate="42219.665754513888" createdVersion="4" refreshedVersion="4" minRefreshableVersion="3" recordCount="32" xr:uid="{00000000-000A-0000-FFFF-FFFF0C000000}">
  <cacheSource type="worksheet">
    <worksheetSource ref="D4:H36" sheet="List of Returned"/>
  </cacheSource>
  <cacheFields count="5">
    <cacheField name="Original Location" numFmtId="0">
      <sharedItems/>
    </cacheField>
    <cacheField name="Original Location Type" numFmtId="0">
      <sharedItems/>
    </cacheField>
    <cacheField name="City" numFmtId="0">
      <sharedItems count="4">
        <s v="Verona"/>
        <s v="Venice"/>
        <s v="Milan"/>
        <s v="Cremona"/>
      </sharedItems>
    </cacheField>
    <cacheField name="Confiscation Date" numFmtId="0">
      <sharedItems containsMixedTypes="1" containsNumber="1" containsInteger="1" minValue="1812" maxValue="1812"/>
    </cacheField>
    <cacheField name="Returned?" numFmtId="0">
      <sharedItems count="4">
        <s v="Yes"/>
        <s v="Exchanged"/>
        <s v="Yes/Destroyed"/>
        <s v="Yes/Los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e Clarabut" refreshedDate="42219.667709259258" createdVersion="4" refreshedVersion="4" minRefreshableVersion="3" recordCount="32" xr:uid="{00000000-000A-0000-FFFF-FFFF0D000000}">
  <cacheSource type="worksheet">
    <worksheetSource ref="B4:H36" sheet="List of Returned"/>
  </cacheSource>
  <cacheFields count="7">
    <cacheField name="Artist" numFmtId="0">
      <sharedItems count="17">
        <s v="Andrea Mantegna"/>
        <s v="Bellini"/>
        <s v="Boltraffio/Beltraffio"/>
        <s v="Bordone"/>
        <s v="Carpaccio"/>
        <s v="Contarini"/>
        <s v="Il Soiaro (Bernardino Gatti)"/>
        <s v="Jacopo da Ponte"/>
        <s v="Luini"/>
        <s v="Marco da Oggiono"/>
        <s v="Moretto da Brescia"/>
        <s v="Perugino"/>
        <s v="Pordenone"/>
        <s v="Rosa, Salvator"/>
        <s v="Tintoretto"/>
        <s v="Titian"/>
        <s v="Veronese"/>
      </sharedItems>
    </cacheField>
    <cacheField name="Artists Year" numFmtId="0">
      <sharedItems/>
    </cacheField>
    <cacheField name="Original Location" numFmtId="0">
      <sharedItems/>
    </cacheField>
    <cacheField name="Original Location Type" numFmtId="0">
      <sharedItems/>
    </cacheField>
    <cacheField name="City" numFmtId="0">
      <sharedItems/>
    </cacheField>
    <cacheField name="Confiscation Date" numFmtId="0">
      <sharedItems containsMixedTypes="1" containsNumber="1" containsInteger="1" minValue="1812" maxValue="1812"/>
    </cacheField>
    <cacheField name="Returned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e Clarabut" refreshedDate="42219.670994791668" createdVersion="4" refreshedVersion="4" minRefreshableVersion="3" recordCount="25" xr:uid="{00000000-000A-0000-FFFF-FFFF0E000000}">
  <cacheSource type="worksheet">
    <worksheetSource ref="B4:H29" sheet="List of Not Returned"/>
  </cacheSource>
  <cacheFields count="7">
    <cacheField name="Artist" numFmtId="0">
      <sharedItems count="15">
        <s v="Andrea Mantegna"/>
        <s v="Cairo, Francesco del"/>
        <s v="Ferrari"/>
        <s v="Fra Bartolommeo "/>
        <s v="Giorgione"/>
        <s v="Leonardo da Vinci"/>
        <s v="Palma Vecchio"/>
        <s v="Procaccini"/>
        <s v="Rosa, Salvator"/>
        <s v="School of Correggio"/>
        <s v="School of Mazzola"/>
        <s v="Strozzi, Bernardo"/>
        <s v="Tintoretto"/>
        <s v="Titian"/>
        <s v="Veronese"/>
      </sharedItems>
    </cacheField>
    <cacheField name="Artists Year" numFmtId="0">
      <sharedItems/>
    </cacheField>
    <cacheField name="Original Location" numFmtId="0">
      <sharedItems containsBlank="1"/>
    </cacheField>
    <cacheField name="Original Location Type" numFmtId="0">
      <sharedItems/>
    </cacheField>
    <cacheField name="City" numFmtId="0">
      <sharedItems/>
    </cacheField>
    <cacheField name="Confiscation Date" numFmtId="0">
      <sharedItems containsMixedTypes="1" containsNumber="1" containsInteger="1" minValue="1796" maxValue="1796"/>
    </cacheField>
    <cacheField name="Returned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lly Hobbs" refreshedDate="42501.595277083332" createdVersion="4" refreshedVersion="6" minRefreshableVersion="3" recordCount="57" xr:uid="{00000000-000A-0000-FFFF-FFFF0F000000}">
  <cacheSource type="worksheet">
    <worksheetSource ref="B4:G61" sheet="Main List"/>
  </cacheSource>
  <cacheFields count="6">
    <cacheField name="Artist" numFmtId="0">
      <sharedItems count="27">
        <s v="Andrea Mantegna"/>
        <s v="Bellini"/>
        <s v="Boltraffio/Beltraffio"/>
        <s v="Bordone"/>
        <s v="Cairo, Francesco del"/>
        <s v="Carpaccio"/>
        <s v="Contarini"/>
        <s v="Ferrari"/>
        <s v="Fra Bartolommeo "/>
        <s v="Giorgione"/>
        <s v="Il Soiaro (Bernardino Gatti)"/>
        <s v="Jacopo da Ponte"/>
        <s v="Leonardo da Vinci"/>
        <s v="Luini"/>
        <s v="Marco da Oggiono"/>
        <s v="Moretto da Brescia"/>
        <s v="Palma Vecchio"/>
        <s v="Perugino"/>
        <s v="Pordenone"/>
        <s v="Procaccini"/>
        <s v="Rosa, Salvator"/>
        <s v="School of Correggio"/>
        <s v="School of Mazzola"/>
        <s v="Strozzi, Bernardo"/>
        <s v="Tintoretto"/>
        <s v="Titian"/>
        <s v="Veronese"/>
      </sharedItems>
    </cacheField>
    <cacheField name="Artists Year" numFmtId="0">
      <sharedItems/>
    </cacheField>
    <cacheField name="Original Location" numFmtId="0">
      <sharedItems containsBlank="1"/>
    </cacheField>
    <cacheField name="Original Location Type" numFmtId="0">
      <sharedItems/>
    </cacheField>
    <cacheField name="City" numFmtId="0">
      <sharedItems/>
    </cacheField>
    <cacheField name="Confiscation Date" numFmtId="0">
      <sharedItems containsMixedTypes="1" containsNumber="1" containsInteger="1" minValue="1796" maxValue="18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lly Hobbs" refreshedDate="42501.600484490744" createdVersion="4" refreshedVersion="6" minRefreshableVersion="3" recordCount="57" xr:uid="{00000000-000A-0000-FFFF-FFFF10000000}">
  <cacheSource type="worksheet">
    <worksheetSource ref="D4:H61" sheet="Main List"/>
  </cacheSource>
  <cacheFields count="5">
    <cacheField name="Original Location" numFmtId="0">
      <sharedItems containsBlank="1"/>
    </cacheField>
    <cacheField name="Original Location Type" numFmtId="0">
      <sharedItems count="5">
        <s v="Church"/>
        <s v="Gallery"/>
        <s v="Other"/>
        <s v="Palace"/>
        <s v="Unknown"/>
      </sharedItems>
    </cacheField>
    <cacheField name="City" numFmtId="0">
      <sharedItems count="5">
        <s v="Mantova"/>
        <s v="Verona"/>
        <s v="Venice"/>
        <s v="Milan"/>
        <s v="Cremona"/>
      </sharedItems>
    </cacheField>
    <cacheField name="Confiscation Date" numFmtId="0">
      <sharedItems containsMixedTypes="1" containsNumber="1" containsInteger="1" minValue="1796" maxValue="1812"/>
    </cacheField>
    <cacheField name="Returned?" numFmtId="0">
      <sharedItems count="7">
        <s v="No"/>
        <s v="Yes"/>
        <s v="Exchanged"/>
        <s v="Lost"/>
        <s v="No/Lost"/>
        <s v="Yes/Destroyed"/>
        <s v="Yes/Los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lly Hobbs" refreshedDate="42501.616552546293" createdVersion="4" refreshedVersion="6" minRefreshableVersion="3" recordCount="25" xr:uid="{00000000-000A-0000-FFFF-FFFF11000000}">
  <cacheSource type="worksheet">
    <worksheetSource ref="E4:H29" sheet="List of Not Returned"/>
  </cacheSource>
  <cacheFields count="4">
    <cacheField name="Original Location Type" numFmtId="0">
      <sharedItems/>
    </cacheField>
    <cacheField name="City" numFmtId="0">
      <sharedItems count="5">
        <s v="Mantova"/>
        <s v="Verona"/>
        <s v="Milan"/>
        <s v="Cremona"/>
        <s v="Venice"/>
      </sharedItems>
    </cacheField>
    <cacheField name="Confiscation Date" numFmtId="0">
      <sharedItems containsMixedTypes="1" containsNumber="1" containsInteger="1" minValue="1796" maxValue="1796"/>
    </cacheField>
    <cacheField name="Returned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lly Hobbs" refreshedDate="42501.631930208336" createdVersion="6" refreshedVersion="6" minRefreshableVersion="3" recordCount="32" xr:uid="{00000000-000A-0000-FFFF-FFFF12000000}">
  <cacheSource type="worksheet">
    <worksheetSource ref="E4:N36" sheet="List of Returned"/>
  </cacheSource>
  <cacheFields count="10">
    <cacheField name="Original Location Type" numFmtId="0">
      <sharedItems count="4">
        <s v="Church"/>
        <s v="Gallery"/>
        <s v="Palace"/>
        <s v="Other"/>
      </sharedItems>
    </cacheField>
    <cacheField name="City" numFmtId="0">
      <sharedItems/>
    </cacheField>
    <cacheField name="Confiscation Date" numFmtId="0">
      <sharedItems containsMixedTypes="1" containsNumber="1" containsInteger="1" minValue="1812" maxValue="1812"/>
    </cacheField>
    <cacheField name="Returned?" numFmtId="0">
      <sharedItems/>
    </cacheField>
    <cacheField name="Location in France" numFmtId="0">
      <sharedItems containsBlank="1"/>
    </cacheField>
    <cacheField name="Date in France" numFmtId="0">
      <sharedItems containsBlank="1"/>
    </cacheField>
    <cacheField name="Return Date" numFmtId="0">
      <sharedItems containsBlank="1" containsMixedTypes="1" containsNumber="1" containsInteger="1" minValue="1815" maxValue="1920"/>
    </cacheField>
    <cacheField name="Return Location" numFmtId="0">
      <sharedItems containsBlank="1"/>
    </cacheField>
    <cacheField name="Return Location Type" numFmtId="0">
      <sharedItems containsBlank="1" count="6">
        <s v="Church"/>
        <m/>
        <s v="Museum"/>
        <s v="Palace"/>
        <s v="Other"/>
        <s v="Unknown"/>
      </sharedItems>
    </cacheField>
    <cacheField name="City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">
  <r>
    <x v="0"/>
    <s v="1431-1506"/>
    <s v="Santa Maria della Vittoria"/>
    <s v="Church"/>
    <x v="0"/>
  </r>
  <r>
    <x v="0"/>
    <s v="1431-1506"/>
    <s v="Saint Zenon"/>
    <s v="Church"/>
    <x v="1"/>
  </r>
  <r>
    <x v="0"/>
    <s v="1431-1506"/>
    <s v="Saint Zenon"/>
    <s v="Church"/>
    <x v="1"/>
  </r>
  <r>
    <x v="0"/>
    <s v="1431-1506"/>
    <s v="Saint Zenon"/>
    <s v="Church"/>
    <x v="1"/>
  </r>
  <r>
    <x v="0"/>
    <s v="1431-1506"/>
    <s v="Saint Zenon"/>
    <s v="Church"/>
    <x v="1"/>
  </r>
  <r>
    <x v="0"/>
    <s v="1431-1506"/>
    <s v="Saint Zenon"/>
    <s v="Church"/>
    <x v="1"/>
  </r>
  <r>
    <x v="0"/>
    <s v="1431-1506"/>
    <s v="Saint Zenon"/>
    <s v="Church"/>
    <x v="1"/>
  </r>
  <r>
    <x v="1"/>
    <s v="1430-1516"/>
    <s v="St Zachary"/>
    <s v="Church"/>
    <x v="2"/>
  </r>
  <r>
    <x v="2"/>
    <s v="1467-1516"/>
    <s v="Brera Museum"/>
    <s v="Gallery"/>
    <x v="3"/>
  </r>
  <r>
    <x v="3"/>
    <s v="1500-1571"/>
    <s v="Hotel of the school of San Marco"/>
    <s v="Church"/>
    <x v="2"/>
  </r>
  <r>
    <x v="4"/>
    <s v="1598-1674"/>
    <s v="Ambrosian Library"/>
    <s v="Other"/>
    <x v="3"/>
  </r>
  <r>
    <x v="5"/>
    <s v="1455-1525"/>
    <s v="Brera Museum"/>
    <s v="Gallery"/>
    <x v="3"/>
  </r>
  <r>
    <x v="6"/>
    <s v="1549-1604"/>
    <s v="Doge Palace"/>
    <s v="Palace"/>
    <x v="2"/>
  </r>
  <r>
    <x v="7"/>
    <s v="1470-1546"/>
    <s v="Santa Maria delle Grazie"/>
    <s v="Church"/>
    <x v="3"/>
  </r>
  <r>
    <x v="8"/>
    <s v="1472-1517"/>
    <m/>
    <s v="Unknown"/>
    <x v="3"/>
  </r>
  <r>
    <x v="8"/>
    <s v="1472-1517"/>
    <m/>
    <s v="Unknown"/>
    <x v="3"/>
  </r>
  <r>
    <x v="9"/>
    <s v="1470-1510"/>
    <s v="Ambrosian Library"/>
    <s v="Other"/>
    <x v="3"/>
  </r>
  <r>
    <x v="10"/>
    <s v="1495-1575"/>
    <s v="St Peter"/>
    <s v="Church"/>
    <x v="4"/>
  </r>
  <r>
    <x v="11"/>
    <s v="1558-1623"/>
    <s v="Eglise de la Charite"/>
    <s v="Church"/>
    <x v="2"/>
  </r>
  <r>
    <x v="12"/>
    <s v="1452-1519"/>
    <s v="Ambrosian Library"/>
    <s v="Other"/>
    <x v="3"/>
  </r>
  <r>
    <x v="13"/>
    <s v="1465-1532"/>
    <s v="Ambrosian Library"/>
    <s v="Other"/>
    <x v="3"/>
  </r>
  <r>
    <x v="13"/>
    <s v="1465-1532"/>
    <s v="Ambrosian Library"/>
    <s v="Other"/>
    <x v="3"/>
  </r>
  <r>
    <x v="14"/>
    <s v="1470-1549"/>
    <s v="Brera Museum"/>
    <s v="Gallery"/>
    <x v="3"/>
  </r>
  <r>
    <x v="15"/>
    <s v="1500-1555"/>
    <s v="Brera Museum"/>
    <s v="Gallery"/>
    <x v="3"/>
  </r>
  <r>
    <x v="15"/>
    <s v="1500-1555"/>
    <s v="Brera Museum"/>
    <s v="Gallery"/>
    <x v="3"/>
  </r>
  <r>
    <x v="16"/>
    <s v="1480-1528"/>
    <s v="St Peter"/>
    <s v="Church"/>
    <x v="4"/>
  </r>
  <r>
    <x v="17"/>
    <s v="1446-1523"/>
    <s v="St Augustin"/>
    <s v="Church"/>
    <x v="4"/>
  </r>
  <r>
    <x v="18"/>
    <s v="1484-1539"/>
    <s v="Madonna dell'Orto"/>
    <s v="Church"/>
    <x v="2"/>
  </r>
  <r>
    <x v="19"/>
    <s v="1560-1620"/>
    <s v="St Celse"/>
    <s v="Church"/>
    <x v="3"/>
  </r>
  <r>
    <x v="20"/>
    <s v="1615-1673"/>
    <s v="Eglise de la Victoire"/>
    <s v="Church"/>
    <x v="3"/>
  </r>
  <r>
    <x v="20"/>
    <s v="1615-1673"/>
    <s v="San Giovanni alle Case Rotte"/>
    <s v="Church"/>
    <x v="3"/>
  </r>
  <r>
    <x v="21"/>
    <s v="14-15th century"/>
    <s v="San Domenico"/>
    <s v="Church"/>
    <x v="4"/>
  </r>
  <r>
    <x v="22"/>
    <s v="16th century"/>
    <s v="Dominican Church"/>
    <s v="Church"/>
    <x v="4"/>
  </r>
  <r>
    <x v="23"/>
    <s v="1581-1644"/>
    <s v="Dominican Church"/>
    <s v="Church"/>
    <x v="4"/>
  </r>
  <r>
    <x v="24"/>
    <s v="1518-1594"/>
    <s v="Madonna dell'Orto"/>
    <s v="Church"/>
    <x v="2"/>
  </r>
  <r>
    <x v="24"/>
    <s v="1518-1594"/>
    <s v="Scuola di San Marco"/>
    <s v="Church"/>
    <x v="2"/>
  </r>
  <r>
    <x v="24"/>
    <s v="1518-1594"/>
    <s v="Bevilacqua Palace"/>
    <s v="Palace"/>
    <x v="1"/>
  </r>
  <r>
    <x v="25"/>
    <s v="1485-1576"/>
    <s v="Santa Maria delle Grazie"/>
    <s v="Church"/>
    <x v="3"/>
  </r>
  <r>
    <x v="25"/>
    <s v="1485-1576"/>
    <s v="Church of the Jesuits"/>
    <s v="Church"/>
    <x v="2"/>
  </r>
  <r>
    <x v="25"/>
    <s v="1485-1576"/>
    <s v="Doge Palace"/>
    <s v="Palace"/>
    <x v="2"/>
  </r>
  <r>
    <x v="25"/>
    <s v="1485-1576"/>
    <s v="St John and Paul"/>
    <s v="Church"/>
    <x v="2"/>
  </r>
  <r>
    <x v="25"/>
    <s v="1485-1576"/>
    <s v="Cathedral"/>
    <s v="Church"/>
    <x v="1"/>
  </r>
  <r>
    <x v="26"/>
    <s v="1528-1588"/>
    <s v="Cathedral"/>
    <s v="Church"/>
    <x v="0"/>
  </r>
  <r>
    <x v="26"/>
    <s v="1528-1588"/>
    <s v="Doge Palace"/>
    <s v="Palace"/>
    <x v="2"/>
  </r>
  <r>
    <x v="26"/>
    <s v="1528-1588"/>
    <s v="Doge Palace"/>
    <s v="Palace"/>
    <x v="2"/>
  </r>
  <r>
    <x v="26"/>
    <s v="1528-1588"/>
    <s v="St John and Paul"/>
    <s v="Church"/>
    <x v="2"/>
  </r>
  <r>
    <x v="26"/>
    <s v="1528-1588"/>
    <s v="Doge Palace"/>
    <s v="Palace"/>
    <x v="2"/>
  </r>
  <r>
    <x v="26"/>
    <s v="1528-1588"/>
    <s v="Refectory of St Sebastian"/>
    <s v="Church"/>
    <x v="2"/>
  </r>
  <r>
    <x v="26"/>
    <s v="1528-1588"/>
    <s v="Benedictine Refectory of San Giorgio Maggiore"/>
    <s v="Church"/>
    <x v="2"/>
  </r>
  <r>
    <x v="26"/>
    <s v="1528-1588"/>
    <s v="Doge Palace"/>
    <s v="Palace"/>
    <x v="2"/>
  </r>
  <r>
    <x v="26"/>
    <s v="1528-1588"/>
    <s v="St. Zachary"/>
    <s v="Church"/>
    <x v="2"/>
  </r>
  <r>
    <x v="26"/>
    <s v="1528-1588"/>
    <s v="Bevilacqua Palace"/>
    <s v="Palace"/>
    <x v="1"/>
  </r>
  <r>
    <x v="26"/>
    <s v="1528-1588"/>
    <s v="Bevilacqua Palace"/>
    <s v="Palace"/>
    <x v="1"/>
  </r>
  <r>
    <x v="26"/>
    <s v="1528-1588"/>
    <s v="Bevilacqua Palace"/>
    <s v="Palace"/>
    <x v="1"/>
  </r>
  <r>
    <x v="26"/>
    <s v="1528-1588"/>
    <s v="St George"/>
    <s v="Church"/>
    <x v="1"/>
  </r>
  <r>
    <x v="26"/>
    <s v="1528-1588"/>
    <s v="Ste Marie of Victory"/>
    <s v="Church"/>
    <x v="1"/>
  </r>
  <r>
    <x v="26"/>
    <s v="1528-1588"/>
    <s v="St George"/>
    <s v="Church"/>
    <x v="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8">
  <r>
    <s v="Andrea Mantegna"/>
    <s v="1431-1506"/>
    <s v="Santa Maria della Vittoria"/>
    <s v="Church"/>
    <s v="Mantova"/>
    <s v="24 Feb 1797"/>
    <s v="No"/>
    <x v="0"/>
  </r>
  <r>
    <s v="Andrea Mantegna"/>
    <s v="1431-1506"/>
    <s v="Saint Zenon"/>
    <s v="Church"/>
    <s v="Verona"/>
    <s v="15 May 1797"/>
    <s v="No"/>
    <x v="0"/>
  </r>
  <r>
    <s v="Andrea Mantegna"/>
    <s v="1431-1506"/>
    <s v="Saint Zenon"/>
    <s v="Church"/>
    <s v="Verona"/>
    <s v="15 May 1797"/>
    <s v="No"/>
    <x v="1"/>
  </r>
  <r>
    <s v="Andrea Mantegna"/>
    <s v="1431-1506"/>
    <s v="Saint Zenon"/>
    <s v="Church"/>
    <s v="Verona"/>
    <s v="15 May 1797"/>
    <s v="No"/>
    <x v="1"/>
  </r>
  <r>
    <s v="Boltraffio/Beltraffio"/>
    <s v="1467-1516"/>
    <s v="Brera Museum"/>
    <s v="Gallery"/>
    <s v="Milan"/>
    <n v="1812"/>
    <s v="Exchanged"/>
    <x v="0"/>
  </r>
  <r>
    <s v="Carpaccio"/>
    <s v="1455-1525"/>
    <s v="Brera Museum"/>
    <s v="Gallery"/>
    <s v="Milan"/>
    <n v="1812"/>
    <s v="Exchanged"/>
    <x v="0"/>
  </r>
  <r>
    <s v="Ferrari"/>
    <s v="1470-1546"/>
    <s v="Santa Maria delle Grazie"/>
    <s v="Church"/>
    <s v="Milan"/>
    <s v="24 May 1796"/>
    <s v="No"/>
    <x v="0"/>
  </r>
  <r>
    <s v="Fra Bartolommeo "/>
    <s v="1472-1517"/>
    <m/>
    <s v="Unknown"/>
    <s v="Milan"/>
    <n v="1796"/>
    <s v="No"/>
    <x v="2"/>
  </r>
  <r>
    <s v="Fra Bartolommeo "/>
    <s v="1472-1517"/>
    <m/>
    <s v="Unknown"/>
    <s v="Milan"/>
    <n v="1796"/>
    <s v="No"/>
    <x v="2"/>
  </r>
  <r>
    <s v="Giorgione"/>
    <s v="1470-1510"/>
    <s v="Ambrosian Library"/>
    <s v="Other"/>
    <s v="Milan"/>
    <s v="24 May 1796"/>
    <s v="No"/>
    <x v="3"/>
  </r>
  <r>
    <s v="Marco da Oggiono"/>
    <s v="1470-1549"/>
    <s v="Brera Museum"/>
    <s v="Gallery"/>
    <s v="Milan"/>
    <n v="1812"/>
    <s v="Exchanged"/>
    <x v="0"/>
  </r>
  <r>
    <s v="Moretto da Brescia"/>
    <s v="1500-1555"/>
    <s v="Brera Museum"/>
    <s v="Gallery"/>
    <s v="Milan"/>
    <n v="1812"/>
    <s v="Exchanged"/>
    <x v="0"/>
  </r>
  <r>
    <s v="Moretto da Brescia"/>
    <s v="1500-1555"/>
    <s v="Brera Museum"/>
    <s v="Gallery"/>
    <s v="Milan"/>
    <n v="1812"/>
    <s v="Exchanged"/>
    <x v="0"/>
  </r>
  <r>
    <s v="Palma Vecchio"/>
    <s v="1480-1528"/>
    <s v="St Peter"/>
    <s v="Church"/>
    <s v="Cremona"/>
    <s v="5 June 1796"/>
    <s v="No"/>
    <x v="4"/>
  </r>
  <r>
    <s v="Procaccini"/>
    <s v="1560-1620"/>
    <s v="St Celse"/>
    <s v="Church"/>
    <s v="Milan"/>
    <s v="25 June 1796"/>
    <s v="No"/>
    <x v="5"/>
  </r>
  <r>
    <s v="Rosa, Salvator"/>
    <s v="1615-1673"/>
    <s v="Eglise de la Victoire"/>
    <s v="Church"/>
    <s v="Milan"/>
    <s v="24 May 1796"/>
    <s v="No"/>
    <x v="6"/>
  </r>
  <r>
    <s v="School of Correggio"/>
    <s v="14-15th century"/>
    <s v="San Domenico"/>
    <s v="Church"/>
    <s v="Cremona"/>
    <s v="5 June 1796"/>
    <s v="No/Lost"/>
    <x v="7"/>
  </r>
  <r>
    <s v="School of Mazzola"/>
    <s v="16th century"/>
    <s v="Dominican Church"/>
    <s v="Church"/>
    <s v="Cremona"/>
    <s v="5 June 1796"/>
    <s v="No"/>
    <x v="0"/>
  </r>
  <r>
    <s v="Strozzi, Bernardo"/>
    <s v="1581-1644"/>
    <s v="Dominican Church"/>
    <s v="Church"/>
    <s v="Cremona"/>
    <s v="5 June 1796"/>
    <s v="No"/>
    <x v="8"/>
  </r>
  <r>
    <s v="Tintoretto"/>
    <s v="1518-1594"/>
    <s v="Bevilacqua Palace"/>
    <s v="Palace"/>
    <s v="Verona"/>
    <s v="18 May 1797"/>
    <s v="No"/>
    <x v="0"/>
  </r>
  <r>
    <s v="Titian"/>
    <s v="1485-1576"/>
    <s v="Santa Maria delle Grazie"/>
    <s v="Church"/>
    <s v="Milan"/>
    <s v="24 May 1796"/>
    <s v="No"/>
    <x v="0"/>
  </r>
  <r>
    <s v="Veronese"/>
    <s v="1528-1588"/>
    <s v="Cathedral"/>
    <s v="Church"/>
    <s v="Mantova"/>
    <s v="24 Feb 1797"/>
    <s v="No"/>
    <x v="9"/>
  </r>
  <r>
    <s v="Veronese"/>
    <s v="1528-1588"/>
    <s v="Doge Palace"/>
    <s v="Palace"/>
    <s v="Venice"/>
    <s v="11 Sept 1797"/>
    <s v="No"/>
    <x v="10"/>
  </r>
  <r>
    <s v="Veronese"/>
    <s v="1528-1588"/>
    <s v="Doge Palace"/>
    <s v="Palace"/>
    <s v="Venice"/>
    <s v="11 Sept 1797"/>
    <s v="No"/>
    <x v="10"/>
  </r>
  <r>
    <s v="Veronese"/>
    <s v="1528-1588"/>
    <s v="Benedictine Refectory of San Giorgio Maggiore"/>
    <s v="Church"/>
    <s v="Venice"/>
    <s v="11 Sept 1797"/>
    <s v="No"/>
    <x v="0"/>
  </r>
  <r>
    <s v="Veronese"/>
    <s v="1528-1588"/>
    <s v="Bevilacqua Palace"/>
    <s v="Palace"/>
    <s v="Verona"/>
    <s v="18 May 1797"/>
    <s v="No"/>
    <x v="0"/>
  </r>
  <r>
    <s v="Veronese"/>
    <s v="1528-1588"/>
    <s v="Bevilacqua Palace"/>
    <s v="Palace"/>
    <s v="Verona"/>
    <s v="18 May 1797"/>
    <s v="No"/>
    <x v="0"/>
  </r>
  <r>
    <s v="Veronese"/>
    <s v="1528-1588"/>
    <s v="St George"/>
    <s v="Church"/>
    <s v="Verona"/>
    <s v="18 May 1797"/>
    <s v="No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">
  <r>
    <x v="0"/>
  </r>
  <r>
    <x v="1"/>
  </r>
  <r>
    <x v="1"/>
  </r>
  <r>
    <x v="1"/>
  </r>
  <r>
    <x v="1"/>
  </r>
  <r>
    <x v="1"/>
  </r>
  <r>
    <x v="1"/>
  </r>
  <r>
    <x v="2"/>
  </r>
  <r>
    <x v="3"/>
  </r>
  <r>
    <x v="2"/>
  </r>
  <r>
    <x v="3"/>
  </r>
  <r>
    <x v="3"/>
  </r>
  <r>
    <x v="2"/>
  </r>
  <r>
    <x v="3"/>
  </r>
  <r>
    <x v="3"/>
  </r>
  <r>
    <x v="3"/>
  </r>
  <r>
    <x v="3"/>
  </r>
  <r>
    <x v="4"/>
  </r>
  <r>
    <x v="2"/>
  </r>
  <r>
    <x v="3"/>
  </r>
  <r>
    <x v="3"/>
  </r>
  <r>
    <x v="3"/>
  </r>
  <r>
    <x v="3"/>
  </r>
  <r>
    <x v="3"/>
  </r>
  <r>
    <x v="3"/>
  </r>
  <r>
    <x v="4"/>
  </r>
  <r>
    <x v="4"/>
  </r>
  <r>
    <x v="2"/>
  </r>
  <r>
    <x v="3"/>
  </r>
  <r>
    <x v="3"/>
  </r>
  <r>
    <x v="3"/>
  </r>
  <r>
    <x v="4"/>
  </r>
  <r>
    <x v="4"/>
  </r>
  <r>
    <x v="4"/>
  </r>
  <r>
    <x v="2"/>
  </r>
  <r>
    <x v="2"/>
  </r>
  <r>
    <x v="1"/>
  </r>
  <r>
    <x v="3"/>
  </r>
  <r>
    <x v="2"/>
  </r>
  <r>
    <x v="2"/>
  </r>
  <r>
    <x v="2"/>
  </r>
  <r>
    <x v="1"/>
  </r>
  <r>
    <x v="0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2">
  <r>
    <s v="Saint Zenon"/>
    <s v="Church"/>
    <x v="0"/>
    <s v="15 May 1797"/>
    <x v="0"/>
  </r>
  <r>
    <s v="Saint Zenon"/>
    <s v="Church"/>
    <x v="0"/>
    <s v="15 May 1797"/>
    <x v="0"/>
  </r>
  <r>
    <s v="Saint Zenon"/>
    <s v="Church"/>
    <x v="0"/>
    <s v="15 May 1797"/>
    <x v="0"/>
  </r>
  <r>
    <s v="St Zachary"/>
    <s v="Church"/>
    <x v="1"/>
    <s v="11 Sept 1797"/>
    <x v="0"/>
  </r>
  <r>
    <s v="Brera Museum"/>
    <s v="Gallery"/>
    <x v="2"/>
    <n v="1812"/>
    <x v="1"/>
  </r>
  <r>
    <s v="Hotel of the school of San Marco"/>
    <s v="Church"/>
    <x v="1"/>
    <s v="11 Sept 1797"/>
    <x v="0"/>
  </r>
  <r>
    <s v="Brera Museum"/>
    <s v="Gallery"/>
    <x v="2"/>
    <n v="1812"/>
    <x v="1"/>
  </r>
  <r>
    <s v="Doge Palace"/>
    <s v="Palace"/>
    <x v="1"/>
    <s v="11 Sept 1797"/>
    <x v="0"/>
  </r>
  <r>
    <s v="St Peter"/>
    <s v="Church"/>
    <x v="3"/>
    <s v="5 June 1796"/>
    <x v="0"/>
  </r>
  <r>
    <s v="Eglise de la Charite"/>
    <s v="Church"/>
    <x v="1"/>
    <s v="11 Sept 1797"/>
    <x v="0"/>
  </r>
  <r>
    <s v="Ambrosian Library"/>
    <s v="Other"/>
    <x v="2"/>
    <s v="24 May 1796"/>
    <x v="0"/>
  </r>
  <r>
    <s v="Ambrosian Library"/>
    <s v="Other"/>
    <x v="2"/>
    <s v="25 June 1796"/>
    <x v="0"/>
  </r>
  <r>
    <s v="Brera Museum"/>
    <s v="Gallery"/>
    <x v="2"/>
    <n v="1812"/>
    <x v="1"/>
  </r>
  <r>
    <s v="Brera Museum"/>
    <s v="Gallery"/>
    <x v="2"/>
    <n v="1812"/>
    <x v="1"/>
  </r>
  <r>
    <s v="Brera Museum"/>
    <s v="Gallery"/>
    <x v="2"/>
    <n v="1812"/>
    <x v="1"/>
  </r>
  <r>
    <s v="St Augustin"/>
    <s v="Church"/>
    <x v="3"/>
    <s v="5 June 1796"/>
    <x v="0"/>
  </r>
  <r>
    <s v="Madonna dell'Orto"/>
    <s v="Church"/>
    <x v="1"/>
    <s v="11 Sept 1797"/>
    <x v="0"/>
  </r>
  <r>
    <s v="San Giovanni alle Case Rotte"/>
    <s v="Church"/>
    <x v="2"/>
    <s v="25 June 1796"/>
    <x v="0"/>
  </r>
  <r>
    <s v="Madonna dell'Orto"/>
    <s v="Church"/>
    <x v="1"/>
    <s v="11 Sept 1797"/>
    <x v="0"/>
  </r>
  <r>
    <s v="Scuola di San Marco"/>
    <s v="Church"/>
    <x v="1"/>
    <s v="11 Sept 1797"/>
    <x v="0"/>
  </r>
  <r>
    <s v="Church of the Jesuits"/>
    <s v="Church"/>
    <x v="1"/>
    <s v="11 Sept 1797"/>
    <x v="0"/>
  </r>
  <r>
    <s v="Doge Palace"/>
    <s v="Palace"/>
    <x v="1"/>
    <s v="11 Sept 1797"/>
    <x v="0"/>
  </r>
  <r>
    <s v="St John and Paul"/>
    <s v="Church"/>
    <x v="1"/>
    <s v="11 Sept 1797"/>
    <x v="2"/>
  </r>
  <r>
    <s v="Cathedral"/>
    <s v="Church"/>
    <x v="0"/>
    <s v="18 May 1797"/>
    <x v="0"/>
  </r>
  <r>
    <s v="Doge Palace"/>
    <s v="Palace"/>
    <x v="1"/>
    <s v="11 Sept 1797"/>
    <x v="0"/>
  </r>
  <r>
    <s v="St John and Paul"/>
    <s v="Church"/>
    <x v="1"/>
    <s v="11 Sept 1797"/>
    <x v="0"/>
  </r>
  <r>
    <s v="Refectory of St Sebastian"/>
    <s v="Church"/>
    <x v="1"/>
    <s v="11 Sept 1797"/>
    <x v="0"/>
  </r>
  <r>
    <s v="Doge Palace"/>
    <s v="Palace"/>
    <x v="1"/>
    <s v="11 Sept 1797"/>
    <x v="0"/>
  </r>
  <r>
    <s v="St. Zachary"/>
    <s v="Church"/>
    <x v="1"/>
    <s v="11 Sept 1797"/>
    <x v="0"/>
  </r>
  <r>
    <s v="Bevilacqua Palace"/>
    <s v="Palace"/>
    <x v="0"/>
    <s v="18 May 1797"/>
    <x v="3"/>
  </r>
  <r>
    <s v="Ste Marie of Victory"/>
    <s v="Church"/>
    <x v="0"/>
    <s v="18 May 1797"/>
    <x v="0"/>
  </r>
  <r>
    <s v="St George"/>
    <s v="Church"/>
    <x v="0"/>
    <s v="18 May 1797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2">
  <r>
    <x v="0"/>
    <s v="1431-1506"/>
    <s v="Saint Zenon"/>
    <s v="Church"/>
    <s v="Verona"/>
    <s v="15 May 1797"/>
    <s v="Yes"/>
  </r>
  <r>
    <x v="0"/>
    <s v="1431-1506"/>
    <s v="Saint Zenon"/>
    <s v="Church"/>
    <s v="Verona"/>
    <s v="15 May 1797"/>
    <s v="Yes"/>
  </r>
  <r>
    <x v="0"/>
    <s v="1431-1506"/>
    <s v="Saint Zenon"/>
    <s v="Church"/>
    <s v="Verona"/>
    <s v="15 May 1797"/>
    <s v="Yes"/>
  </r>
  <r>
    <x v="1"/>
    <s v="1430-1516"/>
    <s v="St Zachary"/>
    <s v="Church"/>
    <s v="Venice"/>
    <s v="11 Sept 1797"/>
    <s v="Yes"/>
  </r>
  <r>
    <x v="2"/>
    <s v="1467-1516"/>
    <s v="Brera Museum"/>
    <s v="Gallery"/>
    <s v="Milan"/>
    <n v="1812"/>
    <s v="Exchanged"/>
  </r>
  <r>
    <x v="3"/>
    <s v="1500-1571"/>
    <s v="Hotel of the school of San Marco"/>
    <s v="Church"/>
    <s v="Venice"/>
    <s v="11 Sept 1797"/>
    <s v="Yes"/>
  </r>
  <r>
    <x v="4"/>
    <s v="1455-1525"/>
    <s v="Brera Museum"/>
    <s v="Gallery"/>
    <s v="Milan"/>
    <n v="1812"/>
    <s v="Exchanged"/>
  </r>
  <r>
    <x v="5"/>
    <s v="1549-1604"/>
    <s v="Doge Palace"/>
    <s v="Palace"/>
    <s v="Venice"/>
    <s v="11 Sept 1797"/>
    <s v="Yes"/>
  </r>
  <r>
    <x v="6"/>
    <s v="1495-1575"/>
    <s v="St Peter"/>
    <s v="Church"/>
    <s v="Cremona"/>
    <s v="5 June 1796"/>
    <s v="Yes"/>
  </r>
  <r>
    <x v="7"/>
    <s v="1558-1623"/>
    <s v="Eglise de la Charite"/>
    <s v="Church"/>
    <s v="Venice"/>
    <s v="11 Sept 1797"/>
    <s v="Yes"/>
  </r>
  <r>
    <x v="8"/>
    <s v="1465-1532"/>
    <s v="Ambrosian Library"/>
    <s v="Other"/>
    <s v="Milan"/>
    <s v="24 May 1796"/>
    <s v="Yes"/>
  </r>
  <r>
    <x v="8"/>
    <s v="1465-1532"/>
    <s v="Ambrosian Library"/>
    <s v="Other"/>
    <s v="Milan"/>
    <s v="25 June 1796"/>
    <s v="Yes"/>
  </r>
  <r>
    <x v="9"/>
    <s v="1470-1549"/>
    <s v="Brera Museum"/>
    <s v="Gallery"/>
    <s v="Milan"/>
    <n v="1812"/>
    <s v="Exchanged"/>
  </r>
  <r>
    <x v="10"/>
    <s v="1500-1555"/>
    <s v="Brera Museum"/>
    <s v="Gallery"/>
    <s v="Milan"/>
    <n v="1812"/>
    <s v="Exchanged"/>
  </r>
  <r>
    <x v="10"/>
    <s v="1500-1555"/>
    <s v="Brera Museum"/>
    <s v="Gallery"/>
    <s v="Milan"/>
    <n v="1812"/>
    <s v="Exchanged"/>
  </r>
  <r>
    <x v="11"/>
    <s v="1446-1523"/>
    <s v="St Augustin"/>
    <s v="Church"/>
    <s v="Cremona"/>
    <s v="5 June 1796"/>
    <s v="Yes"/>
  </r>
  <r>
    <x v="12"/>
    <s v="1484-1539"/>
    <s v="Madonna dell'Orto"/>
    <s v="Church"/>
    <s v="Venice"/>
    <s v="11 Sept 1797"/>
    <s v="Yes"/>
  </r>
  <r>
    <x v="13"/>
    <s v="1615-1673"/>
    <s v="San Giovanni alle Case Rotte"/>
    <s v="Church"/>
    <s v="Milan"/>
    <s v="25 June 1796"/>
    <s v="Yes"/>
  </r>
  <r>
    <x v="14"/>
    <s v="1518-1594"/>
    <s v="Madonna dell'Orto"/>
    <s v="Church"/>
    <s v="Venice"/>
    <s v="11 Sept 1797"/>
    <s v="Yes"/>
  </r>
  <r>
    <x v="14"/>
    <s v="1518-1594"/>
    <s v="Scuola di San Marco"/>
    <s v="Church"/>
    <s v="Venice"/>
    <s v="11 Sept 1797"/>
    <s v="Yes"/>
  </r>
  <r>
    <x v="15"/>
    <s v="1485-1576"/>
    <s v="Church of the Jesuits"/>
    <s v="Church"/>
    <s v="Venice"/>
    <s v="11 Sept 1797"/>
    <s v="Yes"/>
  </r>
  <r>
    <x v="15"/>
    <s v="1485-1576"/>
    <s v="Doge Palace"/>
    <s v="Palace"/>
    <s v="Venice"/>
    <s v="11 Sept 1797"/>
    <s v="Yes"/>
  </r>
  <r>
    <x v="15"/>
    <s v="1485-1576"/>
    <s v="St John and Paul"/>
    <s v="Church"/>
    <s v="Venice"/>
    <s v="11 Sept 1797"/>
    <s v="Yes/Destroyed"/>
  </r>
  <r>
    <x v="15"/>
    <s v="1485-1576"/>
    <s v="Cathedral"/>
    <s v="Church"/>
    <s v="Verona"/>
    <s v="18 May 1797"/>
    <s v="Yes"/>
  </r>
  <r>
    <x v="16"/>
    <s v="1528-1588"/>
    <s v="Doge Palace"/>
    <s v="Palace"/>
    <s v="Venice"/>
    <s v="11 Sept 1797"/>
    <s v="Yes"/>
  </r>
  <r>
    <x v="16"/>
    <s v="1528-1588"/>
    <s v="St John and Paul"/>
    <s v="Church"/>
    <s v="Venice"/>
    <s v="11 Sept 1797"/>
    <s v="Yes"/>
  </r>
  <r>
    <x v="16"/>
    <s v="1528-1588"/>
    <s v="Refectory of St Sebastian"/>
    <s v="Church"/>
    <s v="Venice"/>
    <s v="11 Sept 1797"/>
    <s v="Yes"/>
  </r>
  <r>
    <x v="16"/>
    <s v="1528-1588"/>
    <s v="Doge Palace"/>
    <s v="Palace"/>
    <s v="Venice"/>
    <s v="11 Sept 1797"/>
    <s v="Yes"/>
  </r>
  <r>
    <x v="16"/>
    <s v="1528-1588"/>
    <s v="St. Zachary"/>
    <s v="Church"/>
    <s v="Venice"/>
    <s v="11 Sept 1797"/>
    <s v="Yes"/>
  </r>
  <r>
    <x v="16"/>
    <s v="1528-1588"/>
    <s v="Bevilacqua Palace"/>
    <s v="Palace"/>
    <s v="Verona"/>
    <s v="18 May 1797"/>
    <s v="Yes/Lost"/>
  </r>
  <r>
    <x v="16"/>
    <s v="1528-1588"/>
    <s v="Ste Marie of Victory"/>
    <s v="Church"/>
    <s v="Verona"/>
    <s v="18 May 1797"/>
    <s v="Yes"/>
  </r>
  <r>
    <x v="16"/>
    <s v="1528-1588"/>
    <s v="St George"/>
    <s v="Church"/>
    <s v="Verona"/>
    <s v="18 May 1797"/>
    <s v="Yes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5">
  <r>
    <x v="0"/>
    <s v="1431-1506"/>
    <s v="Santa Maria della Vittoria"/>
    <s v="Church"/>
    <s v="Mantova"/>
    <s v="24 Feb 1797"/>
    <s v="No"/>
  </r>
  <r>
    <x v="0"/>
    <s v="1431-1506"/>
    <s v="Saint Zenon"/>
    <s v="Church"/>
    <s v="Verona"/>
    <s v="15 May 1797"/>
    <s v="No"/>
  </r>
  <r>
    <x v="0"/>
    <s v="1431-1506"/>
    <s v="Saint Zenon"/>
    <s v="Church"/>
    <s v="Verona"/>
    <s v="15 May 1797"/>
    <s v="No"/>
  </r>
  <r>
    <x v="0"/>
    <s v="1431-1506"/>
    <s v="Saint Zenon"/>
    <s v="Church"/>
    <s v="Verona"/>
    <s v="15 May 1797"/>
    <s v="No"/>
  </r>
  <r>
    <x v="1"/>
    <s v="1598-1674"/>
    <s v="Ambrosian Library"/>
    <s v="Other"/>
    <s v="Milan"/>
    <s v="24 May 1796"/>
    <s v="Lost"/>
  </r>
  <r>
    <x v="2"/>
    <s v="1470-1546"/>
    <s v="Santa Maria delle Grazie"/>
    <s v="Church"/>
    <s v="Milan"/>
    <s v="24 May 1796"/>
    <s v="No"/>
  </r>
  <r>
    <x v="3"/>
    <s v="1472-1517"/>
    <m/>
    <s v="Unknown"/>
    <s v="Milan"/>
    <n v="1796"/>
    <s v="No"/>
  </r>
  <r>
    <x v="3"/>
    <s v="1472-1517"/>
    <m/>
    <s v="Unknown"/>
    <s v="Milan"/>
    <n v="1796"/>
    <s v="No"/>
  </r>
  <r>
    <x v="4"/>
    <s v="1470-1510"/>
    <s v="Ambrosian Library"/>
    <s v="Other"/>
    <s v="Milan"/>
    <s v="24 May 1796"/>
    <s v="No"/>
  </r>
  <r>
    <x v="5"/>
    <s v="1452-1519"/>
    <s v="Ambrosian Library"/>
    <s v="Other"/>
    <s v="Milan"/>
    <s v="24 May 1796"/>
    <s v="Lost"/>
  </r>
  <r>
    <x v="6"/>
    <s v="1480-1528"/>
    <s v="St Peter"/>
    <s v="Church"/>
    <s v="Cremona"/>
    <s v="5 June 1796"/>
    <s v="No"/>
  </r>
  <r>
    <x v="7"/>
    <s v="1560-1620"/>
    <s v="St Celse"/>
    <s v="Church"/>
    <s v="Milan"/>
    <s v="25 June 1796"/>
    <s v="No"/>
  </r>
  <r>
    <x v="8"/>
    <s v="1615-1673"/>
    <s v="Eglise de la Victoire"/>
    <s v="Church"/>
    <s v="Milan"/>
    <s v="24 May 1796"/>
    <s v="No"/>
  </r>
  <r>
    <x v="9"/>
    <s v="14-15th century"/>
    <s v="San Domenico"/>
    <s v="Church"/>
    <s v="Cremona"/>
    <s v="5 June 1796"/>
    <s v="No/Lost"/>
  </r>
  <r>
    <x v="10"/>
    <s v="16th century"/>
    <s v="Dominican Church"/>
    <s v="Church"/>
    <s v="Cremona"/>
    <s v="5 June 1796"/>
    <s v="No"/>
  </r>
  <r>
    <x v="11"/>
    <s v="1581-1644"/>
    <s v="Dominican Church"/>
    <s v="Church"/>
    <s v="Cremona"/>
    <s v="5 June 1796"/>
    <s v="No"/>
  </r>
  <r>
    <x v="12"/>
    <s v="1518-1594"/>
    <s v="Bevilacqua Palace"/>
    <s v="Palace"/>
    <s v="Verona"/>
    <s v="18 May 1797"/>
    <s v="No"/>
  </r>
  <r>
    <x v="13"/>
    <s v="1485-1576"/>
    <s v="Santa Maria delle Grazie"/>
    <s v="Church"/>
    <s v="Milan"/>
    <s v="24 May 1796"/>
    <s v="No"/>
  </r>
  <r>
    <x v="14"/>
    <s v="1528-1588"/>
    <s v="Cathedral"/>
    <s v="Church"/>
    <s v="Mantova"/>
    <s v="24 Feb 1797"/>
    <s v="No"/>
  </r>
  <r>
    <x v="14"/>
    <s v="1528-1588"/>
    <s v="Doge Palace"/>
    <s v="Palace"/>
    <s v="Venice"/>
    <s v="11 Sept 1797"/>
    <s v="No"/>
  </r>
  <r>
    <x v="14"/>
    <s v="1528-1588"/>
    <s v="Doge Palace"/>
    <s v="Palace"/>
    <s v="Venice"/>
    <s v="11 Sept 1797"/>
    <s v="No"/>
  </r>
  <r>
    <x v="14"/>
    <s v="1528-1588"/>
    <s v="Benedictine Refectory of San Giorgio Maggiore"/>
    <s v="Church"/>
    <s v="Venice"/>
    <s v="11 Sept 1797"/>
    <s v="No"/>
  </r>
  <r>
    <x v="14"/>
    <s v="1528-1588"/>
    <s v="Bevilacqua Palace"/>
    <s v="Palace"/>
    <s v="Verona"/>
    <s v="18 May 1797"/>
    <s v="No"/>
  </r>
  <r>
    <x v="14"/>
    <s v="1528-1588"/>
    <s v="Bevilacqua Palace"/>
    <s v="Palace"/>
    <s v="Verona"/>
    <s v="18 May 1797"/>
    <s v="No"/>
  </r>
  <r>
    <x v="14"/>
    <s v="1528-1588"/>
    <s v="St George"/>
    <s v="Church"/>
    <s v="Verona"/>
    <s v="18 May 1797"/>
    <s v="No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57">
  <r>
    <x v="0"/>
    <s v="1431-1506"/>
    <s v="Santa Maria della Vittoria"/>
    <s v="Church"/>
    <s v="Mantova"/>
    <s v="24 Feb 1797"/>
  </r>
  <r>
    <x v="0"/>
    <s v="1431-1506"/>
    <s v="Saint Zenon"/>
    <s v="Church"/>
    <s v="Verona"/>
    <s v="15 May 1797"/>
  </r>
  <r>
    <x v="0"/>
    <s v="1431-1506"/>
    <s v="Saint Zenon"/>
    <s v="Church"/>
    <s v="Verona"/>
    <s v="15 May 1797"/>
  </r>
  <r>
    <x v="0"/>
    <s v="1431-1506"/>
    <s v="Saint Zenon"/>
    <s v="Church"/>
    <s v="Verona"/>
    <s v="15 May 1797"/>
  </r>
  <r>
    <x v="0"/>
    <s v="1431-1506"/>
    <s v="Saint Zenon"/>
    <s v="Church"/>
    <s v="Verona"/>
    <s v="15 May 1797"/>
  </r>
  <r>
    <x v="0"/>
    <s v="1431-1506"/>
    <s v="Saint Zenon"/>
    <s v="Church"/>
    <s v="Verona"/>
    <s v="15 May 1797"/>
  </r>
  <r>
    <x v="0"/>
    <s v="1431-1506"/>
    <s v="Saint Zenon"/>
    <s v="Church"/>
    <s v="Verona"/>
    <s v="15 May 1797"/>
  </r>
  <r>
    <x v="1"/>
    <s v="1430-1516"/>
    <s v="St Zachary"/>
    <s v="Church"/>
    <s v="Venice"/>
    <s v="11 Sept 1797"/>
  </r>
  <r>
    <x v="2"/>
    <s v="1467-1516"/>
    <s v="Brera Museum"/>
    <s v="Gallery"/>
    <s v="Milan"/>
    <n v="1812"/>
  </r>
  <r>
    <x v="3"/>
    <s v="1500-1571"/>
    <s v="Hotel of the school of San Marco"/>
    <s v="Church"/>
    <s v="Venice"/>
    <s v="11 Sept 1797"/>
  </r>
  <r>
    <x v="4"/>
    <s v="1598-1674"/>
    <s v="Ambrosian Library"/>
    <s v="Other"/>
    <s v="Milan"/>
    <s v="24 May 1796"/>
  </r>
  <r>
    <x v="5"/>
    <s v="1455-1525"/>
    <s v="Brera Museum"/>
    <s v="Gallery"/>
    <s v="Milan"/>
    <n v="1812"/>
  </r>
  <r>
    <x v="6"/>
    <s v="1549-1604"/>
    <s v="Doge Palace"/>
    <s v="Palace"/>
    <s v="Venice"/>
    <s v="11 Sept 1797"/>
  </r>
  <r>
    <x v="7"/>
    <s v="1470-1546"/>
    <s v="Santa Maria delle Grazie"/>
    <s v="Church"/>
    <s v="Milan"/>
    <s v="24 May 1796"/>
  </r>
  <r>
    <x v="8"/>
    <s v="1472-1517"/>
    <m/>
    <s v="Unknown"/>
    <s v="Milan"/>
    <n v="1796"/>
  </r>
  <r>
    <x v="8"/>
    <s v="1472-1517"/>
    <m/>
    <s v="Unknown"/>
    <s v="Milan"/>
    <n v="1796"/>
  </r>
  <r>
    <x v="9"/>
    <s v="1470-1510"/>
    <s v="Ambrosian Library"/>
    <s v="Other"/>
    <s v="Milan"/>
    <s v="24 May 1796"/>
  </r>
  <r>
    <x v="10"/>
    <s v="1495-1575"/>
    <s v="St Peter"/>
    <s v="Church"/>
    <s v="Cremona"/>
    <s v="5 June 1796"/>
  </r>
  <r>
    <x v="11"/>
    <s v="1558-1623"/>
    <s v="Eglise de la Charite"/>
    <s v="Church"/>
    <s v="Venice"/>
    <s v="11 Sept 1797"/>
  </r>
  <r>
    <x v="12"/>
    <s v="1452-1519"/>
    <s v="Ambrosian Library"/>
    <s v="Other"/>
    <s v="Milan"/>
    <s v="24 May 1796"/>
  </r>
  <r>
    <x v="13"/>
    <s v="1465-1532"/>
    <s v="Ambrosian Library"/>
    <s v="Other"/>
    <s v="Milan"/>
    <s v="24 May 1796"/>
  </r>
  <r>
    <x v="13"/>
    <s v="1465-1532"/>
    <s v="Ambrosian Library"/>
    <s v="Other"/>
    <s v="Milan"/>
    <s v="25 June 1796"/>
  </r>
  <r>
    <x v="14"/>
    <s v="1470-1549"/>
    <s v="Brera Museum"/>
    <s v="Gallery"/>
    <s v="Milan"/>
    <n v="1812"/>
  </r>
  <r>
    <x v="15"/>
    <s v="1500-1555"/>
    <s v="Brera Museum"/>
    <s v="Gallery"/>
    <s v="Milan"/>
    <n v="1812"/>
  </r>
  <r>
    <x v="15"/>
    <s v="1500-1555"/>
    <s v="Brera Museum"/>
    <s v="Gallery"/>
    <s v="Milan"/>
    <n v="1812"/>
  </r>
  <r>
    <x v="16"/>
    <s v="1480-1528"/>
    <s v="St Peter"/>
    <s v="Church"/>
    <s v="Cremona"/>
    <s v="5 June 1796"/>
  </r>
  <r>
    <x v="17"/>
    <s v="1446-1523"/>
    <s v="St Augustin"/>
    <s v="Church"/>
    <s v="Cremona"/>
    <s v="5 June 1796"/>
  </r>
  <r>
    <x v="18"/>
    <s v="1484-1539"/>
    <s v="Madonna dell'Orto"/>
    <s v="Church"/>
    <s v="Venice"/>
    <s v="11 Sept 1797"/>
  </r>
  <r>
    <x v="19"/>
    <s v="1560-1620"/>
    <s v="St Celse"/>
    <s v="Church"/>
    <s v="Milan"/>
    <s v="25 June 1796"/>
  </r>
  <r>
    <x v="20"/>
    <s v="1615-1673"/>
    <s v="Eglise de la Victoire"/>
    <s v="Church"/>
    <s v="Milan"/>
    <s v="24 May 1796"/>
  </r>
  <r>
    <x v="20"/>
    <s v="1615-1673"/>
    <s v="San Giovanni alle Case Rotte"/>
    <s v="Church"/>
    <s v="Milan"/>
    <s v="25 June 1796"/>
  </r>
  <r>
    <x v="21"/>
    <s v="14-15th century"/>
    <s v="San Domenico"/>
    <s v="Church"/>
    <s v="Cremona"/>
    <s v="5 June 1796"/>
  </r>
  <r>
    <x v="22"/>
    <s v="16th century"/>
    <s v="Dominican Church"/>
    <s v="Church"/>
    <s v="Cremona"/>
    <s v="5 June 1796"/>
  </r>
  <r>
    <x v="23"/>
    <s v="1581-1644"/>
    <s v="Dominican Church"/>
    <s v="Church"/>
    <s v="Cremona"/>
    <s v="5 June 1796"/>
  </r>
  <r>
    <x v="24"/>
    <s v="1518-1594"/>
    <s v="Madonna dell'Orto"/>
    <s v="Church"/>
    <s v="Venice"/>
    <s v="11 Sept 1797"/>
  </r>
  <r>
    <x v="24"/>
    <s v="1518-1594"/>
    <s v="Scuola di San Marco"/>
    <s v="Church"/>
    <s v="Venice"/>
    <s v="11 Sept 1797"/>
  </r>
  <r>
    <x v="24"/>
    <s v="1518-1594"/>
    <s v="Bevilacqua Palace"/>
    <s v="Palace"/>
    <s v="Verona"/>
    <s v="18 May 1797"/>
  </r>
  <r>
    <x v="25"/>
    <s v="1485-1576"/>
    <s v="Santa Maria delle Grazie"/>
    <s v="Church"/>
    <s v="Milan"/>
    <s v="24 May 1796"/>
  </r>
  <r>
    <x v="25"/>
    <s v="1485-1576"/>
    <s v="Church of the Jesuits"/>
    <s v="Church"/>
    <s v="Venice"/>
    <s v="11 Sept 1797"/>
  </r>
  <r>
    <x v="25"/>
    <s v="1485-1576"/>
    <s v="Doge Palace"/>
    <s v="Palace"/>
    <s v="Venice"/>
    <s v="11 Sept 1797"/>
  </r>
  <r>
    <x v="25"/>
    <s v="1485-1576"/>
    <s v="St John and Paul"/>
    <s v="Church"/>
    <s v="Venice"/>
    <s v="11 Sept 1797"/>
  </r>
  <r>
    <x v="25"/>
    <s v="1485-1576"/>
    <s v="Cathedral"/>
    <s v="Church"/>
    <s v="Verona"/>
    <s v="18 May 1797"/>
  </r>
  <r>
    <x v="26"/>
    <s v="1528-1588"/>
    <s v="Cathedral"/>
    <s v="Church"/>
    <s v="Mantova"/>
    <s v="24 Feb 1797"/>
  </r>
  <r>
    <x v="26"/>
    <s v="1528-1588"/>
    <s v="Doge Palace"/>
    <s v="Palace"/>
    <s v="Venice"/>
    <s v="11 Sept 1797"/>
  </r>
  <r>
    <x v="26"/>
    <s v="1528-1588"/>
    <s v="Doge Palace"/>
    <s v="Palace"/>
    <s v="Venice"/>
    <s v="11 Sept 1797"/>
  </r>
  <r>
    <x v="26"/>
    <s v="1528-1588"/>
    <s v="St John and Paul"/>
    <s v="Church"/>
    <s v="Venice"/>
    <s v="11 Sept 1797"/>
  </r>
  <r>
    <x v="26"/>
    <s v="1528-1588"/>
    <s v="Doge Palace"/>
    <s v="Palace"/>
    <s v="Venice"/>
    <s v="11 Sept 1797"/>
  </r>
  <r>
    <x v="26"/>
    <s v="1528-1588"/>
    <s v="Refectory of St Sebastian"/>
    <s v="Church"/>
    <s v="Venice"/>
    <s v="11 Sept 1797"/>
  </r>
  <r>
    <x v="26"/>
    <s v="1528-1588"/>
    <s v="Benedictine Refectory of San Giorgio Maggiore"/>
    <s v="Church"/>
    <s v="Venice"/>
    <s v="11 Sept 1797"/>
  </r>
  <r>
    <x v="26"/>
    <s v="1528-1588"/>
    <s v="Doge Palace"/>
    <s v="Palace"/>
    <s v="Venice"/>
    <s v="11 Sept 1797"/>
  </r>
  <r>
    <x v="26"/>
    <s v="1528-1588"/>
    <s v="St. Zachary"/>
    <s v="Church"/>
    <s v="Venice"/>
    <s v="11 Sept 1797"/>
  </r>
  <r>
    <x v="26"/>
    <s v="1528-1588"/>
    <s v="Bevilacqua Palace"/>
    <s v="Palace"/>
    <s v="Verona"/>
    <s v="18 May 1797"/>
  </r>
  <r>
    <x v="26"/>
    <s v="1528-1588"/>
    <s v="Bevilacqua Palace"/>
    <s v="Palace"/>
    <s v="Verona"/>
    <s v="18 May 1797"/>
  </r>
  <r>
    <x v="26"/>
    <s v="1528-1588"/>
    <s v="Bevilacqua Palace"/>
    <s v="Palace"/>
    <s v="Verona"/>
    <s v="18 May 1797"/>
  </r>
  <r>
    <x v="26"/>
    <s v="1528-1588"/>
    <s v="St George"/>
    <s v="Church"/>
    <s v="Verona"/>
    <s v="18 May 1797"/>
  </r>
  <r>
    <x v="26"/>
    <s v="1528-1588"/>
    <s v="Ste Marie of Victory"/>
    <s v="Church"/>
    <s v="Verona"/>
    <s v="18 May 1797"/>
  </r>
  <r>
    <x v="26"/>
    <s v="1528-1588"/>
    <s v="St George"/>
    <s v="Church"/>
    <s v="Verona"/>
    <s v="18 May 1797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57">
  <r>
    <s v="Santa Maria della Vittoria"/>
    <x v="0"/>
    <x v="0"/>
    <s v="24 Feb 1797"/>
    <x v="0"/>
  </r>
  <r>
    <s v="Saint Zenon"/>
    <x v="0"/>
    <x v="1"/>
    <s v="15 May 1797"/>
    <x v="1"/>
  </r>
  <r>
    <s v="Saint Zenon"/>
    <x v="0"/>
    <x v="1"/>
    <s v="15 May 1797"/>
    <x v="1"/>
  </r>
  <r>
    <s v="Saint Zenon"/>
    <x v="0"/>
    <x v="1"/>
    <s v="15 May 1797"/>
    <x v="1"/>
  </r>
  <r>
    <s v="Saint Zenon"/>
    <x v="0"/>
    <x v="1"/>
    <s v="15 May 1797"/>
    <x v="0"/>
  </r>
  <r>
    <s v="Saint Zenon"/>
    <x v="0"/>
    <x v="1"/>
    <s v="15 May 1797"/>
    <x v="0"/>
  </r>
  <r>
    <s v="Saint Zenon"/>
    <x v="0"/>
    <x v="1"/>
    <s v="15 May 1797"/>
    <x v="0"/>
  </r>
  <r>
    <s v="St Zachary"/>
    <x v="0"/>
    <x v="2"/>
    <s v="11 Sept 1797"/>
    <x v="1"/>
  </r>
  <r>
    <s v="Brera Museum"/>
    <x v="1"/>
    <x v="3"/>
    <n v="1812"/>
    <x v="2"/>
  </r>
  <r>
    <s v="Hotel of the school of San Marco"/>
    <x v="0"/>
    <x v="2"/>
    <s v="11 Sept 1797"/>
    <x v="1"/>
  </r>
  <r>
    <s v="Ambrosian Library"/>
    <x v="2"/>
    <x v="3"/>
    <s v="24 May 1796"/>
    <x v="3"/>
  </r>
  <r>
    <s v="Brera Museum"/>
    <x v="1"/>
    <x v="3"/>
    <n v="1812"/>
    <x v="2"/>
  </r>
  <r>
    <s v="Doge Palace"/>
    <x v="3"/>
    <x v="2"/>
    <s v="11 Sept 1797"/>
    <x v="1"/>
  </r>
  <r>
    <s v="Santa Maria delle Grazie"/>
    <x v="0"/>
    <x v="3"/>
    <s v="24 May 1796"/>
    <x v="0"/>
  </r>
  <r>
    <m/>
    <x v="4"/>
    <x v="3"/>
    <n v="1796"/>
    <x v="0"/>
  </r>
  <r>
    <m/>
    <x v="4"/>
    <x v="3"/>
    <n v="1796"/>
    <x v="0"/>
  </r>
  <r>
    <s v="Ambrosian Library"/>
    <x v="2"/>
    <x v="3"/>
    <s v="24 May 1796"/>
    <x v="0"/>
  </r>
  <r>
    <s v="St Peter"/>
    <x v="0"/>
    <x v="4"/>
    <s v="5 June 1796"/>
    <x v="1"/>
  </r>
  <r>
    <s v="Eglise de la Charite"/>
    <x v="0"/>
    <x v="2"/>
    <s v="11 Sept 1797"/>
    <x v="1"/>
  </r>
  <r>
    <s v="Ambrosian Library"/>
    <x v="2"/>
    <x v="3"/>
    <s v="24 May 1796"/>
    <x v="3"/>
  </r>
  <r>
    <s v="Ambrosian Library"/>
    <x v="2"/>
    <x v="3"/>
    <s v="24 May 1796"/>
    <x v="1"/>
  </r>
  <r>
    <s v="Ambrosian Library"/>
    <x v="2"/>
    <x v="3"/>
    <s v="25 June 1796"/>
    <x v="1"/>
  </r>
  <r>
    <s v="Brera Museum"/>
    <x v="1"/>
    <x v="3"/>
    <n v="1812"/>
    <x v="2"/>
  </r>
  <r>
    <s v="Brera Museum"/>
    <x v="1"/>
    <x v="3"/>
    <n v="1812"/>
    <x v="2"/>
  </r>
  <r>
    <s v="Brera Museum"/>
    <x v="1"/>
    <x v="3"/>
    <n v="1812"/>
    <x v="2"/>
  </r>
  <r>
    <s v="St Peter"/>
    <x v="0"/>
    <x v="4"/>
    <s v="5 June 1796"/>
    <x v="0"/>
  </r>
  <r>
    <s v="St Augustin"/>
    <x v="0"/>
    <x v="4"/>
    <s v="5 June 1796"/>
    <x v="1"/>
  </r>
  <r>
    <s v="Madonna dell'Orto"/>
    <x v="0"/>
    <x v="2"/>
    <s v="11 Sept 1797"/>
    <x v="1"/>
  </r>
  <r>
    <s v="St Celse"/>
    <x v="0"/>
    <x v="3"/>
    <s v="25 June 1796"/>
    <x v="0"/>
  </r>
  <r>
    <s v="Eglise de la Victoire"/>
    <x v="0"/>
    <x v="3"/>
    <s v="24 May 1796"/>
    <x v="0"/>
  </r>
  <r>
    <s v="San Giovanni alle Case Rotte"/>
    <x v="0"/>
    <x v="3"/>
    <s v="25 June 1796"/>
    <x v="1"/>
  </r>
  <r>
    <s v="San Domenico"/>
    <x v="0"/>
    <x v="4"/>
    <s v="5 June 1796"/>
    <x v="4"/>
  </r>
  <r>
    <s v="Dominican Church"/>
    <x v="0"/>
    <x v="4"/>
    <s v="5 June 1796"/>
    <x v="0"/>
  </r>
  <r>
    <s v="Dominican Church"/>
    <x v="0"/>
    <x v="4"/>
    <s v="5 June 1796"/>
    <x v="0"/>
  </r>
  <r>
    <s v="Madonna dell'Orto"/>
    <x v="0"/>
    <x v="2"/>
    <s v="11 Sept 1797"/>
    <x v="1"/>
  </r>
  <r>
    <s v="Scuola di San Marco"/>
    <x v="0"/>
    <x v="2"/>
    <s v="11 Sept 1797"/>
    <x v="1"/>
  </r>
  <r>
    <s v="Bevilacqua Palace"/>
    <x v="3"/>
    <x v="1"/>
    <s v="18 May 1797"/>
    <x v="0"/>
  </r>
  <r>
    <s v="Santa Maria delle Grazie"/>
    <x v="0"/>
    <x v="3"/>
    <s v="24 May 1796"/>
    <x v="0"/>
  </r>
  <r>
    <s v="Church of the Jesuits"/>
    <x v="0"/>
    <x v="2"/>
    <s v="11 Sept 1797"/>
    <x v="1"/>
  </r>
  <r>
    <s v="Doge Palace"/>
    <x v="3"/>
    <x v="2"/>
    <s v="11 Sept 1797"/>
    <x v="1"/>
  </r>
  <r>
    <s v="St John and Paul"/>
    <x v="0"/>
    <x v="2"/>
    <s v="11 Sept 1797"/>
    <x v="5"/>
  </r>
  <r>
    <s v="Cathedral"/>
    <x v="0"/>
    <x v="1"/>
    <s v="18 May 1797"/>
    <x v="1"/>
  </r>
  <r>
    <s v="Cathedral"/>
    <x v="0"/>
    <x v="0"/>
    <s v="24 Feb 1797"/>
    <x v="0"/>
  </r>
  <r>
    <s v="Doge Palace"/>
    <x v="3"/>
    <x v="2"/>
    <s v="11 Sept 1797"/>
    <x v="0"/>
  </r>
  <r>
    <s v="Doge Palace"/>
    <x v="3"/>
    <x v="2"/>
    <s v="11 Sept 1797"/>
    <x v="1"/>
  </r>
  <r>
    <s v="St John and Paul"/>
    <x v="0"/>
    <x v="2"/>
    <s v="11 Sept 1797"/>
    <x v="1"/>
  </r>
  <r>
    <s v="Doge Palace"/>
    <x v="3"/>
    <x v="2"/>
    <s v="11 Sept 1797"/>
    <x v="0"/>
  </r>
  <r>
    <s v="Refectory of St Sebastian"/>
    <x v="0"/>
    <x v="2"/>
    <s v="11 Sept 1797"/>
    <x v="1"/>
  </r>
  <r>
    <s v="Benedictine Refectory of San Giorgio Maggiore"/>
    <x v="0"/>
    <x v="2"/>
    <s v="11 Sept 1797"/>
    <x v="0"/>
  </r>
  <r>
    <s v="Doge Palace"/>
    <x v="3"/>
    <x v="2"/>
    <s v="11 Sept 1797"/>
    <x v="1"/>
  </r>
  <r>
    <s v="St. Zachary"/>
    <x v="0"/>
    <x v="2"/>
    <s v="11 Sept 1797"/>
    <x v="1"/>
  </r>
  <r>
    <s v="Bevilacqua Palace"/>
    <x v="3"/>
    <x v="1"/>
    <s v="18 May 1797"/>
    <x v="0"/>
  </r>
  <r>
    <s v="Bevilacqua Palace"/>
    <x v="3"/>
    <x v="1"/>
    <s v="18 May 1797"/>
    <x v="6"/>
  </r>
  <r>
    <s v="Bevilacqua Palace"/>
    <x v="3"/>
    <x v="1"/>
    <s v="18 May 1797"/>
    <x v="0"/>
  </r>
  <r>
    <s v="St George"/>
    <x v="0"/>
    <x v="1"/>
    <s v="18 May 1797"/>
    <x v="0"/>
  </r>
  <r>
    <s v="Ste Marie of Victory"/>
    <x v="0"/>
    <x v="1"/>
    <s v="18 May 1797"/>
    <x v="1"/>
  </r>
  <r>
    <s v="St George"/>
    <x v="0"/>
    <x v="1"/>
    <s v="18 May 1797"/>
    <x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25">
  <r>
    <s v="Church"/>
    <x v="0"/>
    <s v="24 Feb 1797"/>
    <s v="No"/>
  </r>
  <r>
    <s v="Church"/>
    <x v="1"/>
    <s v="15 May 1797"/>
    <s v="No"/>
  </r>
  <r>
    <s v="Church"/>
    <x v="1"/>
    <s v="15 May 1797"/>
    <s v="No"/>
  </r>
  <r>
    <s v="Church"/>
    <x v="1"/>
    <s v="15 May 1797"/>
    <s v="No"/>
  </r>
  <r>
    <s v="Other"/>
    <x v="2"/>
    <s v="24 May 1796"/>
    <s v="Lost"/>
  </r>
  <r>
    <s v="Church"/>
    <x v="2"/>
    <s v="24 May 1796"/>
    <s v="No"/>
  </r>
  <r>
    <s v="Unknown"/>
    <x v="2"/>
    <n v="1796"/>
    <s v="No"/>
  </r>
  <r>
    <s v="Unknown"/>
    <x v="2"/>
    <n v="1796"/>
    <s v="No"/>
  </r>
  <r>
    <s v="Other"/>
    <x v="2"/>
    <s v="24 May 1796"/>
    <s v="No"/>
  </r>
  <r>
    <s v="Other"/>
    <x v="2"/>
    <s v="24 May 1796"/>
    <s v="Lost"/>
  </r>
  <r>
    <s v="Church"/>
    <x v="3"/>
    <s v="5 June 1796"/>
    <s v="No"/>
  </r>
  <r>
    <s v="Church"/>
    <x v="2"/>
    <s v="25 June 1796"/>
    <s v="No"/>
  </r>
  <r>
    <s v="Church"/>
    <x v="2"/>
    <s v="24 May 1796"/>
    <s v="No"/>
  </r>
  <r>
    <s v="Church"/>
    <x v="3"/>
    <s v="5 June 1796"/>
    <s v="No/Lost"/>
  </r>
  <r>
    <s v="Church"/>
    <x v="3"/>
    <s v="5 June 1796"/>
    <s v="No"/>
  </r>
  <r>
    <s v="Church"/>
    <x v="3"/>
    <s v="5 June 1796"/>
    <s v="No"/>
  </r>
  <r>
    <s v="Palace"/>
    <x v="1"/>
    <s v="18 May 1797"/>
    <s v="No"/>
  </r>
  <r>
    <s v="Church"/>
    <x v="2"/>
    <s v="24 May 1796"/>
    <s v="No"/>
  </r>
  <r>
    <s v="Church"/>
    <x v="0"/>
    <s v="24 Feb 1797"/>
    <s v="No"/>
  </r>
  <r>
    <s v="Palace"/>
    <x v="4"/>
    <s v="11 Sept 1797"/>
    <s v="No"/>
  </r>
  <r>
    <s v="Palace"/>
    <x v="4"/>
    <s v="11 Sept 1797"/>
    <s v="No"/>
  </r>
  <r>
    <s v="Church"/>
    <x v="4"/>
    <s v="11 Sept 1797"/>
    <s v="No"/>
  </r>
  <r>
    <s v="Palace"/>
    <x v="1"/>
    <s v="18 May 1797"/>
    <s v="No"/>
  </r>
  <r>
    <s v="Palace"/>
    <x v="1"/>
    <s v="18 May 1797"/>
    <s v="No"/>
  </r>
  <r>
    <s v="Church"/>
    <x v="1"/>
    <s v="18 May 1797"/>
    <s v="No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2">
  <r>
    <x v="0"/>
    <s v="Verona"/>
    <s v="15 May 1797"/>
    <s v="Yes"/>
    <m/>
    <m/>
    <n v="1815"/>
    <s v="Saint Zenon"/>
    <x v="0"/>
    <s v="Verona"/>
  </r>
  <r>
    <x v="0"/>
    <s v="Verona"/>
    <s v="15 May 1797"/>
    <s v="Yes"/>
    <m/>
    <m/>
    <n v="1815"/>
    <s v="Saint Zenon"/>
    <x v="0"/>
    <s v="Verona"/>
  </r>
  <r>
    <x v="0"/>
    <s v="Verona"/>
    <s v="15 May 1797"/>
    <s v="Yes"/>
    <m/>
    <m/>
    <n v="1815"/>
    <s v="Saint Zenon"/>
    <x v="0"/>
    <s v="Verona"/>
  </r>
  <r>
    <x v="0"/>
    <s v="Venice"/>
    <s v="11 Sept 1797"/>
    <s v="Yes"/>
    <m/>
    <m/>
    <n v="1815"/>
    <s v="St. Zachary"/>
    <x v="0"/>
    <s v="Venice"/>
  </r>
  <r>
    <x v="1"/>
    <s v="Milan"/>
    <n v="1812"/>
    <s v="Exchanged"/>
    <s v="Paris"/>
    <s v="Nov 1812"/>
    <m/>
    <m/>
    <x v="1"/>
    <m/>
  </r>
  <r>
    <x v="0"/>
    <s v="Venice"/>
    <s v="11 Sept 1797"/>
    <s v="Yes"/>
    <m/>
    <m/>
    <n v="1815"/>
    <s v="Academy"/>
    <x v="2"/>
    <s v="Venice"/>
  </r>
  <r>
    <x v="1"/>
    <s v="Milan"/>
    <n v="1812"/>
    <s v="Exchanged"/>
    <s v="Paris"/>
    <s v="Nov 1812"/>
    <m/>
    <m/>
    <x v="1"/>
    <m/>
  </r>
  <r>
    <x v="2"/>
    <s v="Venice"/>
    <s v="11 Sept 1797"/>
    <s v="Yes"/>
    <m/>
    <m/>
    <n v="1815"/>
    <s v="Doge Palace"/>
    <x v="3"/>
    <s v="Venice"/>
  </r>
  <r>
    <x v="0"/>
    <s v="Cremona"/>
    <s v="5 June 1796"/>
    <s v="Yes"/>
    <m/>
    <m/>
    <n v="1815"/>
    <s v="St Peter"/>
    <x v="0"/>
    <s v="Cremona"/>
  </r>
  <r>
    <x v="0"/>
    <s v="Venice"/>
    <s v="11 Sept 1797"/>
    <s v="Yes"/>
    <m/>
    <m/>
    <n v="1815"/>
    <s v="Academy"/>
    <x v="2"/>
    <s v="Venice"/>
  </r>
  <r>
    <x v="3"/>
    <s v="Milan"/>
    <s v="24 May 1796"/>
    <s v="Yes"/>
    <m/>
    <m/>
    <n v="1815"/>
    <s v="Ambrosian Library"/>
    <x v="4"/>
    <s v="Milan"/>
  </r>
  <r>
    <x v="3"/>
    <s v="Milan"/>
    <s v="25 June 1796"/>
    <s v="Yes"/>
    <m/>
    <m/>
    <n v="1815"/>
    <s v="Ambrosian Library"/>
    <x v="4"/>
    <s v="Milan"/>
  </r>
  <r>
    <x v="1"/>
    <s v="Milan"/>
    <n v="1812"/>
    <s v="Exchanged"/>
    <s v="Paris"/>
    <s v="Nov 1812"/>
    <m/>
    <m/>
    <x v="1"/>
    <m/>
  </r>
  <r>
    <x v="1"/>
    <s v="Milan"/>
    <n v="1812"/>
    <s v="Exchanged"/>
    <s v="Paris"/>
    <s v="Nov 1812"/>
    <m/>
    <m/>
    <x v="1"/>
    <m/>
  </r>
  <r>
    <x v="1"/>
    <s v="Milan"/>
    <n v="1812"/>
    <s v="Exchanged"/>
    <s v="Paris"/>
    <s v="Nov 1812"/>
    <m/>
    <m/>
    <x v="1"/>
    <m/>
  </r>
  <r>
    <x v="0"/>
    <s v="Cremona"/>
    <s v="5 June 1796"/>
    <s v="Yes"/>
    <m/>
    <m/>
    <n v="1815"/>
    <s v="St Augustin"/>
    <x v="0"/>
    <s v="Cremona"/>
  </r>
  <r>
    <x v="0"/>
    <s v="Venice"/>
    <s v="11 Sept 1797"/>
    <s v="Yes"/>
    <m/>
    <m/>
    <n v="1815"/>
    <s v="Academy"/>
    <x v="2"/>
    <s v="Venice"/>
  </r>
  <r>
    <x v="0"/>
    <s v="Milan"/>
    <s v="25 June 1796"/>
    <s v="Yes"/>
    <m/>
    <m/>
    <n v="1815"/>
    <s v="Brera Museum"/>
    <x v="2"/>
    <s v="Milan"/>
  </r>
  <r>
    <x v="0"/>
    <s v="Venice"/>
    <s v="11 Sept 1797"/>
    <s v="Yes"/>
    <m/>
    <m/>
    <n v="1815"/>
    <s v="Madonna dell'Orto"/>
    <x v="0"/>
    <s v="Venice"/>
  </r>
  <r>
    <x v="0"/>
    <s v="Venice"/>
    <s v="11 Sept 1797"/>
    <s v="Yes"/>
    <m/>
    <m/>
    <n v="1815"/>
    <s v="Academy"/>
    <x v="2"/>
    <s v="Venice"/>
  </r>
  <r>
    <x v="0"/>
    <s v="Venice"/>
    <s v="11 Sept 1797"/>
    <s v="Yes"/>
    <m/>
    <m/>
    <n v="1815"/>
    <s v="Church of the Jesuits"/>
    <x v="0"/>
    <s v="Venice"/>
  </r>
  <r>
    <x v="2"/>
    <s v="Venice"/>
    <s v="11 Sept 1797"/>
    <s v="Yes"/>
    <m/>
    <m/>
    <n v="1815"/>
    <s v="Doge Palace"/>
    <x v="3"/>
    <s v="Venice"/>
  </r>
  <r>
    <x v="0"/>
    <s v="Venice"/>
    <s v="11 Sept 1797"/>
    <s v="Yes/Destroyed"/>
    <m/>
    <m/>
    <n v="1815"/>
    <s v="Chapel of the Rosary St John and Paul"/>
    <x v="0"/>
    <s v="Venice"/>
  </r>
  <r>
    <x v="0"/>
    <s v="Verona"/>
    <s v="18 May 1797"/>
    <s v="Yes"/>
    <m/>
    <m/>
    <n v="1815"/>
    <s v="Cathedral"/>
    <x v="0"/>
    <s v="Verona"/>
  </r>
  <r>
    <x v="2"/>
    <s v="Venice"/>
    <s v="11 Sept 1797"/>
    <s v="Yes"/>
    <m/>
    <m/>
    <n v="1920"/>
    <s v="Doge Palace"/>
    <x v="3"/>
    <s v="Venice"/>
  </r>
  <r>
    <x v="0"/>
    <s v="Venice"/>
    <s v="11 Sept 1797"/>
    <s v="Yes"/>
    <m/>
    <m/>
    <n v="1815"/>
    <s v="Academy"/>
    <x v="2"/>
    <s v="Venice"/>
  </r>
  <r>
    <x v="0"/>
    <s v="Venice"/>
    <s v="11 Sept 1797"/>
    <s v="Yes"/>
    <m/>
    <m/>
    <s v="1815- 1817"/>
    <s v="Brera Museum"/>
    <x v="2"/>
    <s v="Milan"/>
  </r>
  <r>
    <x v="2"/>
    <s v="Venice"/>
    <s v="11 Sept 1797"/>
    <s v="Yes"/>
    <m/>
    <m/>
    <n v="1815"/>
    <s v="Doge Palace"/>
    <x v="3"/>
    <s v="Venice"/>
  </r>
  <r>
    <x v="0"/>
    <s v="Venice"/>
    <s v="11 Sept 1797"/>
    <s v="Yes"/>
    <m/>
    <m/>
    <n v="1815"/>
    <s v="Academy"/>
    <x v="2"/>
    <s v="Venice"/>
  </r>
  <r>
    <x v="2"/>
    <s v="Verona"/>
    <s v="18 May 1797"/>
    <s v="Yes/Lost"/>
    <m/>
    <m/>
    <n v="1815"/>
    <s v="Disappeared"/>
    <x v="5"/>
    <s v="Lost"/>
  </r>
  <r>
    <x v="0"/>
    <s v="Verona"/>
    <s v="18 May 1797"/>
    <s v="Yes"/>
    <m/>
    <m/>
    <n v="1815"/>
    <s v="Pinacoteca"/>
    <x v="2"/>
    <s v="Verona"/>
  </r>
  <r>
    <x v="0"/>
    <s v="Verona"/>
    <s v="18 May 1797"/>
    <s v="Yes"/>
    <m/>
    <m/>
    <n v="1815"/>
    <s v="St George"/>
    <x v="0"/>
    <s v="Vero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City">
  <location ref="A3:B9" firstHeaderRow="1" firstDataRow="1" firstDataCol="1"/>
  <pivotFields count="1">
    <pivotField axis="axisRow" dataField="1" showAll="0">
      <items count="6">
        <item x="4"/>
        <item x="0"/>
        <item x="3"/>
        <item x="2"/>
        <item x="1"/>
        <item t="default"/>
      </items>
    </pivotField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# of Paintings" fld="0" subtotal="count" baseField="0" baseItem="0"/>
  </dataFields>
  <formats count="26">
    <format dxfId="241">
      <pivotArea type="all" dataOnly="0" outline="0" fieldPosition="0"/>
    </format>
    <format dxfId="240">
      <pivotArea outline="0" collapsedLevelsAreSubtotals="1" fieldPosition="0"/>
    </format>
    <format dxfId="239">
      <pivotArea dataOnly="0" labelOnly="1" outline="0" axis="axisValues" fieldPosition="0"/>
    </format>
    <format dxfId="238">
      <pivotArea collapsedLevelsAreSubtotals="1" fieldPosition="0">
        <references count="1">
          <reference field="0" count="1">
            <x v="3"/>
          </reference>
        </references>
      </pivotArea>
    </format>
    <format dxfId="237">
      <pivotArea dataOnly="0" labelOnly="1" fieldPosition="0">
        <references count="1">
          <reference field="0" count="1">
            <x v="3"/>
          </reference>
        </references>
      </pivotArea>
    </format>
    <format dxfId="236">
      <pivotArea type="all" dataOnly="0" outline="0" fieldPosition="0"/>
    </format>
    <format dxfId="235">
      <pivotArea outline="0" collapsedLevelsAreSubtotals="1" fieldPosition="0"/>
    </format>
    <format dxfId="234">
      <pivotArea field="0" type="button" dataOnly="0" labelOnly="1" outline="0" axis="axisRow" fieldPosition="0"/>
    </format>
    <format dxfId="233">
      <pivotArea dataOnly="0" labelOnly="1" outline="0" axis="axisValues" fieldPosition="0"/>
    </format>
    <format dxfId="232">
      <pivotArea dataOnly="0" labelOnly="1" fieldPosition="0">
        <references count="1">
          <reference field="0" count="0"/>
        </references>
      </pivotArea>
    </format>
    <format dxfId="231">
      <pivotArea dataOnly="0" labelOnly="1" grandRow="1" outline="0" fieldPosition="0"/>
    </format>
    <format dxfId="230">
      <pivotArea dataOnly="0" labelOnly="1" outline="0" axis="axisValues" fieldPosition="0"/>
    </format>
    <format dxfId="229">
      <pivotArea type="all" dataOnly="0" outline="0" fieldPosition="0"/>
    </format>
    <format dxfId="228">
      <pivotArea outline="0" collapsedLevelsAreSubtotals="1" fieldPosition="0"/>
    </format>
    <format dxfId="227">
      <pivotArea field="0" type="button" dataOnly="0" labelOnly="1" outline="0" axis="axisRow" fieldPosition="0"/>
    </format>
    <format dxfId="226">
      <pivotArea dataOnly="0" labelOnly="1" outline="0" axis="axisValues" fieldPosition="0"/>
    </format>
    <format dxfId="225">
      <pivotArea dataOnly="0" labelOnly="1" fieldPosition="0">
        <references count="1">
          <reference field="0" count="0"/>
        </references>
      </pivotArea>
    </format>
    <format dxfId="224">
      <pivotArea dataOnly="0" labelOnly="1" grandRow="1" outline="0" fieldPosition="0"/>
    </format>
    <format dxfId="223">
      <pivotArea dataOnly="0" labelOnly="1" outline="0" axis="axisValues" fieldPosition="0"/>
    </format>
    <format dxfId="222">
      <pivotArea field="0" type="button" dataOnly="0" labelOnly="1" outline="0" axis="axisRow" fieldPosition="0"/>
    </format>
    <format dxfId="221">
      <pivotArea dataOnly="0" labelOnly="1" outline="0" axis="axisValues" fieldPosition="0"/>
    </format>
    <format dxfId="220">
      <pivotArea dataOnly="0" labelOnly="1" outline="0" axis="axisValues" fieldPosition="0"/>
    </format>
    <format dxfId="219">
      <pivotArea dataOnly="0" labelOnly="1" grandRow="1" outline="0" fieldPosition="0"/>
    </format>
    <format dxfId="218">
      <pivotArea grandRow="1" outline="0" collapsedLevelsAreSubtotals="1" fieldPosition="0"/>
    </format>
    <format dxfId="217">
      <pivotArea collapsedLevelsAreSubtotals="1" fieldPosition="0">
        <references count="1">
          <reference field="0" count="1">
            <x v="3"/>
          </reference>
        </references>
      </pivotArea>
    </format>
    <format dxfId="216">
      <pivotArea dataOnly="0" labelOnly="1" fieldPosition="0">
        <references count="1">
          <reference field="0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12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Artist">
  <location ref="A3:B7" firstHeaderRow="1" firstDataRow="1" firstDataCol="1"/>
  <pivotFields count="7">
    <pivotField axis="axisRow" dataField="1" showAll="0" measureFilter="1" sortType="ascending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 defaultSubtotal="0"/>
    <pivotField showAll="0"/>
    <pivotField showAll="0" defaultSubtotal="0"/>
    <pivotField showAll="0"/>
    <pivotField showAll="0"/>
    <pivotField showAll="0"/>
  </pivotFields>
  <rowFields count="1">
    <field x="0"/>
  </rowFields>
  <rowItems count="4">
    <i>
      <x/>
    </i>
    <i>
      <x v="3"/>
    </i>
    <i>
      <x v="14"/>
    </i>
    <i t="grand">
      <x/>
    </i>
  </rowItems>
  <colItems count="1">
    <i/>
  </colItems>
  <dataFields count="1">
    <dataField name="# of Paintings" fld="0" subtotal="count" baseField="0" baseItem="0"/>
  </dataFields>
  <formats count="22">
    <format dxfId="41">
      <pivotArea outline="0" collapsedLevelsAreSubtotals="1" fieldPosition="0"/>
    </format>
    <format dxfId="40">
      <pivotArea dataOnly="0" labelOnly="1" outline="0" axis="axisValues" fieldPosition="0"/>
    </format>
    <format dxfId="39">
      <pivotArea type="all" dataOnly="0" outline="0" fieldPosition="0"/>
    </format>
    <format dxfId="38">
      <pivotArea field="0" type="button" dataOnly="0" labelOnly="1" outline="0" axis="axisRow" fieldPosition="0"/>
    </format>
    <format dxfId="37">
      <pivotArea dataOnly="0" labelOnly="1" outline="0" axis="axisValues" fieldPosition="0"/>
    </format>
    <format dxfId="36">
      <pivotArea dataOnly="0" labelOnly="1" outline="0" axis="axisValues" fieldPosition="0"/>
    </format>
    <format dxfId="35">
      <pivotArea grandRow="1" outline="0" collapsedLevelsAreSubtotals="1" fieldPosition="0"/>
    </format>
    <format dxfId="34">
      <pivotArea dataOnly="0" labelOnly="1" grandRow="1" outline="0" fieldPosition="0"/>
    </format>
    <format dxfId="33">
      <pivotArea collapsedLevelsAreSubtotals="1" fieldPosition="0">
        <references count="1">
          <reference field="0" count="1">
            <x v="3"/>
          </reference>
        </references>
      </pivotArea>
    </format>
    <format dxfId="32">
      <pivotArea dataOnly="0" labelOnly="1" fieldPosition="0">
        <references count="1">
          <reference field="0" count="1">
            <x v="3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field="0" type="button" dataOnly="0" labelOnly="1" outline="0" axis="axisRow" fieldPosition="0"/>
    </format>
    <format dxfId="28">
      <pivotArea dataOnly="0" labelOnly="1" outline="0" axis="axisValues" fieldPosition="0"/>
    </format>
    <format dxfId="27">
      <pivotArea dataOnly="0" labelOnly="1" fieldPosition="0">
        <references count="1">
          <reference field="0" count="3">
            <x v="0"/>
            <x v="3"/>
            <x v="14"/>
          </reference>
        </references>
      </pivotArea>
    </format>
    <format dxfId="26">
      <pivotArea dataOnly="0" labelOnly="1" grandRow="1" outline="0" fieldPosition="0"/>
    </format>
    <format dxfId="25">
      <pivotArea dataOnly="0" labelOnly="1" outline="0" axis="axisValues" fieldPosition="0"/>
    </format>
    <format dxfId="24">
      <pivotArea field="0" type="button" dataOnly="0" labelOnly="1" outline="0" axis="axisRow" fieldPosition="0"/>
    </format>
    <format dxfId="23">
      <pivotArea dataOnly="0" labelOnly="1" outline="0" axis="axisValues" fieldPosition="0"/>
    </format>
    <format dxfId="22">
      <pivotArea dataOnly="0" labelOnly="1" outline="0" axis="axisValues" fieldPosition="0"/>
    </format>
    <format dxfId="21">
      <pivotArea dataOnly="0" labelOnly="1" grandRow="1" outline="0" fieldPosition="0"/>
    </format>
    <format dxfId="20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0" type="count" evalOrder="-1" id="2" iMeasureFld="0">
      <autoFilter ref="A1">
        <filterColumn colId="0">
          <top10 val="3" filterVal="3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7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Location">
  <location ref="A3:B15" firstHeaderRow="1" firstDataRow="1" firstDataCol="1"/>
  <pivotFields count="8"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axis="axisRow" dataField="1" showAll="0" sortType="ascending">
      <items count="16">
        <item m="1" x="14"/>
        <item x="7"/>
        <item x="5"/>
        <item x="9"/>
        <item x="2"/>
        <item x="4"/>
        <item x="3"/>
        <item x="1"/>
        <item x="6"/>
        <item x="0"/>
        <item m="1" x="12"/>
        <item x="8"/>
        <item m="1" x="13"/>
        <item x="10"/>
        <item m="1" x="11"/>
        <item t="default"/>
      </items>
    </pivotField>
  </pivotFields>
  <rowFields count="1">
    <field x="7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3"/>
    </i>
    <i t="grand">
      <x/>
    </i>
  </rowItems>
  <colItems count="1">
    <i/>
  </colItems>
  <dataFields count="1">
    <dataField name="# of Paintings" fld="7" subtotal="count" baseField="0" baseItem="0"/>
  </dataFields>
  <formats count="20">
    <format dxfId="19">
      <pivotArea outline="0" collapsedLevelsAreSubtotals="1" fieldPosition="0"/>
    </format>
    <format dxfId="18">
      <pivotArea dataOnly="0" labelOnly="1" outline="0" axis="axisValues" fieldPosition="0"/>
    </format>
    <format dxfId="17">
      <pivotArea type="all" dataOnly="0" outline="0" fieldPosition="0"/>
    </format>
    <format dxfId="16">
      <pivotArea field="7" type="button" dataOnly="0" labelOnly="1" outline="0" axis="axisRow" fieldPosition="0"/>
    </format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field="7" type="button" dataOnly="0" labelOnly="1" outline="0" axis="axisRow" fieldPosition="0"/>
    </format>
    <format dxfId="10">
      <pivotArea dataOnly="0" labelOnly="1" outline="0" axis="axisValues" fieldPosition="0"/>
    </format>
    <format dxfId="9">
      <pivotArea dataOnly="0" labelOnly="1" outline="0" axis="axisValues" fieldPosition="0"/>
    </format>
    <format dxfId="8">
      <pivotArea dataOnly="0" labelOnly="1" grandRow="1" outline="0" fieldPosition="0"/>
    </format>
    <format dxfId="7">
      <pivotArea grandRow="1" outline="0" collapsedLevelsAreSubtotals="1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7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7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3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Artist">
  <location ref="A3:B12" firstHeaderRow="1" firstDataRow="1" firstDataCol="1"/>
  <pivotFields count="6">
    <pivotField axis="axisRow" dataField="1" showAll="0" measureFilter="1" sortType="ascending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 defaultSubtotal="0"/>
    <pivotField showAll="0"/>
    <pivotField showAll="0" defaultSubtotal="0"/>
    <pivotField showAll="0"/>
    <pivotField showAll="0"/>
  </pivotFields>
  <rowFields count="1">
    <field x="0"/>
  </rowFields>
  <rowItems count="9">
    <i>
      <x/>
    </i>
    <i>
      <x v="8"/>
    </i>
    <i>
      <x v="13"/>
    </i>
    <i>
      <x v="15"/>
    </i>
    <i>
      <x v="20"/>
    </i>
    <i>
      <x v="24"/>
    </i>
    <i>
      <x v="25"/>
    </i>
    <i>
      <x v="26"/>
    </i>
    <i t="grand">
      <x/>
    </i>
  </rowItems>
  <colItems count="1">
    <i/>
  </colItems>
  <dataFields count="1">
    <dataField name="# of Paintings" fld="0" subtotal="count" baseField="0" baseItem="0"/>
  </dataFields>
  <formats count="26">
    <format dxfId="215">
      <pivotArea type="all" dataOnly="0" outline="0" fieldPosition="0"/>
    </format>
    <format dxfId="214">
      <pivotArea collapsedLevelsAreSubtotals="1" fieldPosition="0">
        <references count="1">
          <reference field="0" count="1">
            <x v="26"/>
          </reference>
        </references>
      </pivotArea>
    </format>
    <format dxfId="213">
      <pivotArea dataOnly="0" labelOnly="1" fieldPosition="0">
        <references count="1">
          <reference field="0" count="1">
            <x v="26"/>
          </reference>
        </references>
      </pivotArea>
    </format>
    <format dxfId="212">
      <pivotArea collapsedLevelsAreSubtotals="1" fieldPosition="0">
        <references count="1">
          <reference field="0" count="1">
            <x v="25"/>
          </reference>
        </references>
      </pivotArea>
    </format>
    <format dxfId="211">
      <pivotArea dataOnly="0" labelOnly="1" fieldPosition="0">
        <references count="1">
          <reference field="0" count="1">
            <x v="25"/>
          </reference>
        </references>
      </pivotArea>
    </format>
    <format dxfId="210">
      <pivotArea collapsedLevelsAreSubtotals="1" fieldPosition="0">
        <references count="1">
          <reference field="0" count="1">
            <x v="0"/>
          </reference>
        </references>
      </pivotArea>
    </format>
    <format dxfId="209">
      <pivotArea dataOnly="0" labelOnly="1" fieldPosition="0">
        <references count="1">
          <reference field="0" count="1">
            <x v="0"/>
          </reference>
        </references>
      </pivotArea>
    </format>
    <format dxfId="208">
      <pivotArea type="all" dataOnly="0" outline="0" fieldPosition="0"/>
    </format>
    <format dxfId="207">
      <pivotArea outline="0" collapsedLevelsAreSubtotals="1" fieldPosition="0"/>
    </format>
    <format dxfId="206">
      <pivotArea field="0" type="button" dataOnly="0" labelOnly="1" outline="0" axis="axisRow" fieldPosition="0"/>
    </format>
    <format dxfId="205">
      <pivotArea dataOnly="0" labelOnly="1" outline="0" axis="axisValues" fieldPosition="0"/>
    </format>
    <format dxfId="204">
      <pivotArea dataOnly="0" labelOnly="1" fieldPosition="0">
        <references count="1">
          <reference field="0" count="8">
            <x v="0"/>
            <x v="8"/>
            <x v="13"/>
            <x v="15"/>
            <x v="20"/>
            <x v="24"/>
            <x v="25"/>
            <x v="26"/>
          </reference>
        </references>
      </pivotArea>
    </format>
    <format dxfId="203">
      <pivotArea dataOnly="0" labelOnly="1" grandRow="1" outline="0" fieldPosition="0"/>
    </format>
    <format dxfId="202">
      <pivotArea dataOnly="0" labelOnly="1" outline="0" axis="axisValues" fieldPosition="0"/>
    </format>
    <format dxfId="201">
      <pivotArea outline="0" collapsedLevelsAreSubtotals="1" fieldPosition="0"/>
    </format>
    <format dxfId="200">
      <pivotArea dataOnly="0" labelOnly="1" outline="0" axis="axisValues" fieldPosition="0"/>
    </format>
    <format dxfId="199">
      <pivotArea dataOnly="0" labelOnly="1" outline="0" axis="axisValues" fieldPosition="0"/>
    </format>
    <format dxfId="198">
      <pivotArea outline="0" collapsedLevelsAreSubtotals="1" fieldPosition="0"/>
    </format>
    <format dxfId="197">
      <pivotArea dataOnly="0" labelOnly="1" outline="0" axis="axisValues" fieldPosition="0"/>
    </format>
    <format dxfId="196">
      <pivotArea dataOnly="0" labelOnly="1" outline="0" axis="axisValues" fieldPosition="0"/>
    </format>
    <format dxfId="195">
      <pivotArea dataOnly="0" fieldPosition="0">
        <references count="1">
          <reference field="0" count="3">
            <x v="0"/>
            <x v="25"/>
            <x v="26"/>
          </reference>
        </references>
      </pivotArea>
    </format>
    <format dxfId="194">
      <pivotArea field="0" type="button" dataOnly="0" labelOnly="1" outline="0" axis="axisRow" fieldPosition="0"/>
    </format>
    <format dxfId="193">
      <pivotArea dataOnly="0" labelOnly="1" outline="0" axis="axisValues" fieldPosition="0"/>
    </format>
    <format dxfId="192">
      <pivotArea dataOnly="0" labelOnly="1" outline="0" axis="axisValues" fieldPosition="0"/>
    </format>
    <format dxfId="191">
      <pivotArea dataOnly="0" labelOnly="1" grandRow="1" outline="0" fieldPosition="0"/>
    </format>
    <format dxfId="190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0" type="count" evalOrder="-1" id="5" iMeasureFld="0">
      <autoFilter ref="A1">
        <filterColumn colId="0">
          <top10 val="5" filterVal="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4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Location Type">
  <location ref="A3:B19" firstHeaderRow="1" firstDataRow="1" firstDataCol="1"/>
  <pivotFields count="5">
    <pivotField showAll="0" defaultSubtotal="0"/>
    <pivotField axis="axisRow" showAll="0" defaultSubtotal="0">
      <items count="5">
        <item x="0"/>
        <item x="1"/>
        <item x="2"/>
        <item x="3"/>
        <item x="4"/>
      </items>
    </pivotField>
    <pivotField axis="axisRow" dataField="1" showAll="0">
      <items count="6">
        <item x="4"/>
        <item x="0"/>
        <item x="3"/>
        <item x="2"/>
        <item x="1"/>
        <item t="default"/>
      </items>
    </pivotField>
    <pivotField showAll="0"/>
    <pivotField showAll="0"/>
  </pivotFields>
  <rowFields count="2">
    <field x="1"/>
    <field x="2"/>
  </rowFields>
  <rowItems count="16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2"/>
    </i>
    <i>
      <x v="2"/>
    </i>
    <i r="1">
      <x v="2"/>
    </i>
    <i>
      <x v="3"/>
    </i>
    <i r="1">
      <x v="3"/>
    </i>
    <i r="1">
      <x v="4"/>
    </i>
    <i>
      <x v="4"/>
    </i>
    <i r="1">
      <x v="2"/>
    </i>
    <i t="grand">
      <x/>
    </i>
  </rowItems>
  <colItems count="1">
    <i/>
  </colItems>
  <dataFields count="1">
    <dataField name="# of Paintings" fld="2" subtotal="count" baseField="0" baseItem="0"/>
  </dataFields>
  <formats count="28">
    <format dxfId="189">
      <pivotArea outline="0" collapsedLevelsAreSubtotals="1" fieldPosition="0"/>
    </format>
    <format dxfId="188">
      <pivotArea dataOnly="0" labelOnly="1" outline="0" axis="axisValues" fieldPosition="0"/>
    </format>
    <format dxfId="187">
      <pivotArea type="all" dataOnly="0" outline="0" fieldPosition="0"/>
    </format>
    <format dxfId="186">
      <pivotArea type="all" dataOnly="0" outline="0" fieldPosition="0"/>
    </format>
    <format dxfId="185">
      <pivotArea outline="0" collapsedLevelsAreSubtotals="1" fieldPosition="0"/>
    </format>
    <format dxfId="184">
      <pivotArea field="1" type="button" dataOnly="0" labelOnly="1" outline="0" axis="axisRow" fieldPosition="0"/>
    </format>
    <format dxfId="183">
      <pivotArea dataOnly="0" labelOnly="1" outline="0" axis="axisValues" fieldPosition="0"/>
    </format>
    <format dxfId="182">
      <pivotArea dataOnly="0" labelOnly="1" fieldPosition="0">
        <references count="1">
          <reference field="1" count="0"/>
        </references>
      </pivotArea>
    </format>
    <format dxfId="181">
      <pivotArea dataOnly="0" labelOnly="1" grandRow="1" outline="0" fieldPosition="0"/>
    </format>
    <format dxfId="180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179">
      <pivotArea dataOnly="0" labelOnly="1" fieldPosition="0">
        <references count="2">
          <reference field="1" count="1" selected="0">
            <x v="1"/>
          </reference>
          <reference field="2" count="1">
            <x v="2"/>
          </reference>
        </references>
      </pivotArea>
    </format>
    <format dxfId="178">
      <pivotArea dataOnly="0" labelOnly="1" fieldPosition="0">
        <references count="2">
          <reference field="1" count="1" selected="0">
            <x v="2"/>
          </reference>
          <reference field="2" count="1">
            <x v="2"/>
          </reference>
        </references>
      </pivotArea>
    </format>
    <format dxfId="177">
      <pivotArea dataOnly="0" labelOnly="1" fieldPosition="0">
        <references count="2">
          <reference field="1" count="1" selected="0">
            <x v="3"/>
          </reference>
          <reference field="2" count="2">
            <x v="3"/>
            <x v="4"/>
          </reference>
        </references>
      </pivotArea>
    </format>
    <format dxfId="176">
      <pivotArea dataOnly="0" labelOnly="1" fieldPosition="0">
        <references count="2">
          <reference field="1" count="1" selected="0">
            <x v="4"/>
          </reference>
          <reference field="2" count="1">
            <x v="2"/>
          </reference>
        </references>
      </pivotArea>
    </format>
    <format dxfId="175">
      <pivotArea dataOnly="0" labelOnly="1" outline="0" axis="axisValues" fieldPosition="0"/>
    </format>
    <format dxfId="174">
      <pivotArea dataOnly="0" fieldPosition="0">
        <references count="1">
          <reference field="1" count="1">
            <x v="0"/>
          </reference>
        </references>
      </pivotArea>
    </format>
    <format dxfId="173">
      <pivotArea collapsedLevelsAreSubtotals="1" fieldPosition="0">
        <references count="1">
          <reference field="1" count="1">
            <x v="1"/>
          </reference>
        </references>
      </pivotArea>
    </format>
    <format dxfId="172">
      <pivotArea dataOnly="0" labelOnly="1" fieldPosition="0">
        <references count="1">
          <reference field="1" count="1">
            <x v="1"/>
          </reference>
        </references>
      </pivotArea>
    </format>
    <format dxfId="171">
      <pivotArea collapsedLevelsAreSubtotals="1" fieldPosition="0">
        <references count="1">
          <reference field="1" count="1">
            <x v="2"/>
          </reference>
        </references>
      </pivotArea>
    </format>
    <format dxfId="170">
      <pivotArea dataOnly="0" labelOnly="1" fieldPosition="0">
        <references count="1">
          <reference field="1" count="1">
            <x v="2"/>
          </reference>
        </references>
      </pivotArea>
    </format>
    <format dxfId="169">
      <pivotArea collapsedLevelsAreSubtotals="1" fieldPosition="0">
        <references count="1">
          <reference field="1" count="1">
            <x v="3"/>
          </reference>
        </references>
      </pivotArea>
    </format>
    <format dxfId="168">
      <pivotArea dataOnly="0" labelOnly="1" fieldPosition="0">
        <references count="1">
          <reference field="1" count="1">
            <x v="3"/>
          </reference>
        </references>
      </pivotArea>
    </format>
    <format dxfId="167">
      <pivotArea dataOnly="0" fieldPosition="0">
        <references count="1">
          <reference field="1" count="1">
            <x v="4"/>
          </reference>
        </references>
      </pivotArea>
    </format>
    <format dxfId="166">
      <pivotArea field="1" type="button" dataOnly="0" labelOnly="1" outline="0" axis="axisRow" fieldPosition="0"/>
    </format>
    <format dxfId="165">
      <pivotArea dataOnly="0" labelOnly="1" outline="0" axis="axisValues" fieldPosition="0"/>
    </format>
    <format dxfId="164">
      <pivotArea dataOnly="0" labelOnly="1" outline="0" axis="axisValues" fieldPosition="0"/>
    </format>
    <format dxfId="163">
      <pivotArea dataOnly="0" labelOnly="1" grandRow="1" outline="0" fieldPosition="0"/>
    </format>
    <format dxfId="16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5" cacheId="6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4" indent="0" outline="1" outlineData="1" multipleFieldFilters="0" rowHeaderCaption="Status">
  <location ref="A3:B11" firstHeaderRow="1" firstDataRow="1" firstDataCol="1"/>
  <pivotFields count="5">
    <pivotField showAll="0" defaultSubtotal="0"/>
    <pivotField showAll="0" defaultSubtotal="0"/>
    <pivotField showAll="0"/>
    <pivotField showAll="0" defaultSubtotal="0"/>
    <pivotField axis="axisRow" dataField="1" showAll="0" defaultSubtotal="0">
      <items count="7">
        <item x="2"/>
        <item x="3"/>
        <item x="0"/>
        <item x="4"/>
        <item x="1"/>
        <item x="5"/>
        <item x="6"/>
      </items>
    </pivotField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# of Paintings" fld="4" subtotal="count" baseField="0" baseItem="0"/>
  </dataFields>
  <formats count="15">
    <format dxfId="161">
      <pivotArea outline="0" collapsedLevelsAreSubtotals="1" fieldPosition="0"/>
    </format>
    <format dxfId="160">
      <pivotArea dataOnly="0" labelOnly="1" outline="0" axis="axisValues" fieldPosition="0"/>
    </format>
    <format dxfId="159">
      <pivotArea type="all" dataOnly="0" outline="0" fieldPosition="0"/>
    </format>
    <format dxfId="158">
      <pivotArea type="all" dataOnly="0" outline="0" fieldPosition="0"/>
    </format>
    <format dxfId="157">
      <pivotArea outline="0" collapsedLevelsAreSubtotals="1" fieldPosition="0"/>
    </format>
    <format dxfId="156">
      <pivotArea field="4" type="button" dataOnly="0" labelOnly="1" outline="0" axis="axisRow" fieldPosition="0"/>
    </format>
    <format dxfId="155">
      <pivotArea dataOnly="0" labelOnly="1" outline="0" axis="axisValues" fieldPosition="0"/>
    </format>
    <format dxfId="154">
      <pivotArea dataOnly="0" labelOnly="1" fieldPosition="0">
        <references count="1">
          <reference field="4" count="0"/>
        </references>
      </pivotArea>
    </format>
    <format dxfId="153">
      <pivotArea dataOnly="0" labelOnly="1" grandRow="1" outline="0" fieldPosition="0"/>
    </format>
    <format dxfId="152">
      <pivotArea dataOnly="0" labelOnly="1" outline="0" axis="axisValues" fieldPosition="0"/>
    </format>
    <format dxfId="151">
      <pivotArea field="4" type="button" dataOnly="0" labelOnly="1" outline="0" axis="axisRow" fieldPosition="0"/>
    </format>
    <format dxfId="150">
      <pivotArea dataOnly="0" labelOnly="1" outline="0" axis="axisValues" fieldPosition="0"/>
    </format>
    <format dxfId="149">
      <pivotArea dataOnly="0" labelOnly="1" outline="0" axis="axisValues" fieldPosition="0"/>
    </format>
    <format dxfId="148">
      <pivotArea dataOnly="0" labelOnly="1" grandRow="1" outline="0" fieldPosition="0"/>
    </format>
    <format dxfId="147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6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City">
  <location ref="A3:B8" firstHeaderRow="1" firstDataRow="1" firstDataCol="1"/>
  <pivotFields count="5">
    <pivotField showAll="0" defaultSubtotal="0"/>
    <pivotField showAll="0" defaultSubtotal="0"/>
    <pivotField axis="axisRow" dataField="1" showAll="0">
      <items count="5">
        <item x="3"/>
        <item x="2"/>
        <item x="1"/>
        <item x="0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# of Paintings" fld="2" subtotal="count" baseField="0" baseItem="0"/>
  </dataFields>
  <formats count="25">
    <format dxfId="146">
      <pivotArea outline="0" collapsedLevelsAreSubtotals="1" fieldPosition="0"/>
    </format>
    <format dxfId="145">
      <pivotArea dataOnly="0" labelOnly="1" outline="0" axis="axisValues" fieldPosition="0"/>
    </format>
    <format dxfId="144">
      <pivotArea type="all" dataOnly="0" outline="0" fieldPosition="0"/>
    </format>
    <format dxfId="143">
      <pivotArea grandRow="1" outline="0" collapsedLevelsAreSubtotals="1" fieldPosition="0"/>
    </format>
    <format dxfId="142">
      <pivotArea dataOnly="0" labelOnly="1" grandRow="1" outline="0" fieldPosition="0"/>
    </format>
    <format dxfId="141">
      <pivotArea type="all" dataOnly="0" outline="0" fieldPosition="0"/>
    </format>
    <format dxfId="140">
      <pivotArea field="2" type="button" dataOnly="0" labelOnly="1" outline="0" axis="axisRow" fieldPosition="0"/>
    </format>
    <format dxfId="139">
      <pivotArea dataOnly="0" labelOnly="1" outline="0" axis="axisValues" fieldPosition="0"/>
    </format>
    <format dxfId="138">
      <pivotArea dataOnly="0" labelOnly="1" outline="0" axis="axisValues" fieldPosition="0"/>
    </format>
    <format dxfId="137">
      <pivotArea grandRow="1" outline="0" collapsedLevelsAreSubtotals="1" fieldPosition="0"/>
    </format>
    <format dxfId="136">
      <pivotArea dataOnly="0" labelOnly="1" grandRow="1" outline="0" fieldPosition="0"/>
    </format>
    <format dxfId="135">
      <pivotArea type="all" dataOnly="0" outline="0" fieldPosition="0"/>
    </format>
    <format dxfId="134">
      <pivotArea outline="0" collapsedLevelsAreSubtotals="1" fieldPosition="0"/>
    </format>
    <format dxfId="133">
      <pivotArea field="2" type="button" dataOnly="0" labelOnly="1" outline="0" axis="axisRow" fieldPosition="0"/>
    </format>
    <format dxfId="132">
      <pivotArea dataOnly="0" labelOnly="1" outline="0" axis="axisValues" fieldPosition="0"/>
    </format>
    <format dxfId="131">
      <pivotArea dataOnly="0" labelOnly="1" fieldPosition="0">
        <references count="1">
          <reference field="2" count="0"/>
        </references>
      </pivotArea>
    </format>
    <format dxfId="130">
      <pivotArea dataOnly="0" labelOnly="1" grandRow="1" outline="0" fieldPosition="0"/>
    </format>
    <format dxfId="129">
      <pivotArea dataOnly="0" labelOnly="1" outline="0" axis="axisValues" fieldPosition="0"/>
    </format>
    <format dxfId="128">
      <pivotArea collapsedLevelsAreSubtotals="1" fieldPosition="0">
        <references count="1">
          <reference field="2" count="1">
            <x v="2"/>
          </reference>
        </references>
      </pivotArea>
    </format>
    <format dxfId="127">
      <pivotArea dataOnly="0" labelOnly="1" fieldPosition="0">
        <references count="1">
          <reference field="2" count="1">
            <x v="2"/>
          </reference>
        </references>
      </pivotArea>
    </format>
    <format dxfId="126">
      <pivotArea field="2" type="button" dataOnly="0" labelOnly="1" outline="0" axis="axisRow" fieldPosition="0"/>
    </format>
    <format dxfId="125">
      <pivotArea dataOnly="0" labelOnly="1" outline="0" axis="axisValues" fieldPosition="0"/>
    </format>
    <format dxfId="124">
      <pivotArea dataOnly="0" labelOnly="1" outline="0" axis="axisValues" fieldPosition="0"/>
    </format>
    <format dxfId="123">
      <pivotArea dataOnly="0" labelOnly="1" grandRow="1" outline="0" fieldPosition="0"/>
    </format>
    <format dxfId="12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PivotTable8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Artist">
  <location ref="A3:B10" firstHeaderRow="1" firstDataRow="1" firstDataCol="1"/>
  <pivotFields count="7">
    <pivotField axis="axisRow" showAll="0" measureFilter="1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 defaultSubtotal="0"/>
    <pivotField showAll="0"/>
    <pivotField showAll="0" defaultSubtotal="0"/>
    <pivotField showAll="0"/>
    <pivotField showAll="0"/>
    <pivotField dataField="1" showAll="0"/>
  </pivotFields>
  <rowFields count="1">
    <field x="0"/>
  </rowFields>
  <rowItems count="7">
    <i>
      <x/>
    </i>
    <i>
      <x v="8"/>
    </i>
    <i>
      <x v="10"/>
    </i>
    <i>
      <x v="14"/>
    </i>
    <i>
      <x v="15"/>
    </i>
    <i>
      <x v="16"/>
    </i>
    <i t="grand">
      <x/>
    </i>
  </rowItems>
  <colItems count="1">
    <i/>
  </colItems>
  <dataFields count="1">
    <dataField name="# of Paintings" fld="6" subtotal="count" baseField="0" baseItem="0"/>
  </dataFields>
  <formats count="17">
    <format dxfId="112">
      <pivotArea outline="0" collapsedLevelsAreSubtotals="1" fieldPosition="0"/>
    </format>
    <format dxfId="111">
      <pivotArea dataOnly="0" labelOnly="1" outline="0" axis="axisValues" fieldPosition="0"/>
    </format>
    <format dxfId="110">
      <pivotArea type="all" dataOnly="0" outline="0" fieldPosition="0"/>
    </format>
    <format dxfId="109">
      <pivotArea collapsedLevelsAreSubtotals="1" fieldPosition="0">
        <references count="1">
          <reference field="0" count="2">
            <x v="8"/>
            <x v="10"/>
          </reference>
        </references>
      </pivotArea>
    </format>
    <format dxfId="108">
      <pivotArea dataOnly="0" labelOnly="1" fieldPosition="0">
        <references count="1">
          <reference field="0" count="2">
            <x v="8"/>
            <x v="10"/>
          </reference>
        </references>
      </pivotArea>
    </format>
    <format dxfId="107">
      <pivotArea collapsedLevelsAreSubtotals="1" fieldPosition="0">
        <references count="1">
          <reference field="0" count="1">
            <x v="15"/>
          </reference>
        </references>
      </pivotArea>
    </format>
    <format dxfId="106">
      <pivotArea dataOnly="0" labelOnly="1" fieldPosition="0">
        <references count="1">
          <reference field="0" count="1">
            <x v="15"/>
          </reference>
        </references>
      </pivotArea>
    </format>
    <format dxfId="105">
      <pivotArea field="0" type="button" dataOnly="0" labelOnly="1" outline="0" axis="axisRow" fieldPosition="0"/>
    </format>
    <format dxfId="104">
      <pivotArea dataOnly="0" labelOnly="1" outline="0" axis="axisValues" fieldPosition="0"/>
    </format>
    <format dxfId="103">
      <pivotArea dataOnly="0" labelOnly="1" outline="0" axis="axisValues" fieldPosition="0"/>
    </format>
    <format dxfId="102">
      <pivotArea grandRow="1" outline="0" collapsedLevelsAreSubtotals="1" fieldPosition="0"/>
    </format>
    <format dxfId="101">
      <pivotArea dataOnly="0" labelOnly="1" grandRow="1" outline="0" fieldPosition="0"/>
    </format>
    <format dxfId="100">
      <pivotArea field="0" type="button" dataOnly="0" labelOnly="1" outline="0" axis="axisRow" fieldPosition="0"/>
    </format>
    <format dxfId="99">
      <pivotArea dataOnly="0" labelOnly="1" outline="0" axis="axisValues" fieldPosition="0"/>
    </format>
    <format dxfId="98">
      <pivotArea dataOnly="0" labelOnly="1" outline="0" axis="axisValues" fieldPosition="0"/>
    </format>
    <format dxfId="97">
      <pivotArea dataOnly="0" labelOnly="1" grandRow="1" outline="0" fieldPosition="0"/>
    </format>
    <format dxfId="96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0" type="count" evalOrder="-1" id="3" iMeasureFld="0">
      <autoFilter ref="A1">
        <filterColumn colId="0">
          <top10 val="5" filterVal="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Artist">
  <location ref="G3:H15" firstHeaderRow="1" firstDataRow="1" firstDataCol="1"/>
  <pivotFields count="5">
    <pivotField axis="axisRow" dataField="1" showAll="0" measureFilter="1" sortType="ascending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 defaultSubtotal="0"/>
    <pivotField showAll="0"/>
    <pivotField showAll="0" defaultSubtotal="0"/>
    <pivotField axis="axisRow" showAll="0">
      <items count="6">
        <item x="4"/>
        <item x="0"/>
        <item x="3"/>
        <item x="2"/>
        <item x="1"/>
        <item t="default"/>
      </items>
    </pivotField>
  </pivotFields>
  <rowFields count="2">
    <field x="0"/>
    <field x="4"/>
  </rowFields>
  <rowItems count="12">
    <i>
      <x/>
    </i>
    <i r="1">
      <x v="1"/>
    </i>
    <i r="1">
      <x v="4"/>
    </i>
    <i>
      <x v="25"/>
    </i>
    <i r="1">
      <x v="2"/>
    </i>
    <i r="1">
      <x v="3"/>
    </i>
    <i r="1">
      <x v="4"/>
    </i>
    <i>
      <x v="26"/>
    </i>
    <i r="1">
      <x v="1"/>
    </i>
    <i r="1">
      <x v="3"/>
    </i>
    <i r="1">
      <x v="4"/>
    </i>
    <i t="grand">
      <x/>
    </i>
  </rowItems>
  <colItems count="1">
    <i/>
  </colItems>
  <dataFields count="1">
    <dataField name="# of Paintings" fld="0" subtotal="count" baseField="0" baseItem="0"/>
  </dataFields>
  <formats count="9">
    <format dxfId="121">
      <pivotArea type="all" dataOnly="0" outline="0" fieldPosition="0"/>
    </format>
    <format dxfId="120">
      <pivotArea outline="0" collapsedLevelsAreSubtotals="1" fieldPosition="0"/>
    </format>
    <format dxfId="119">
      <pivotArea dataOnly="0" labelOnly="1" outline="0" axis="axisValues" fieldPosition="0"/>
    </format>
    <format dxfId="118">
      <pivotArea collapsedLevelsAreSubtotals="1" fieldPosition="0">
        <references count="2">
          <reference field="0" count="1" selected="0">
            <x v="0"/>
          </reference>
          <reference field="4" count="1">
            <x v="4"/>
          </reference>
        </references>
      </pivotArea>
    </format>
    <format dxfId="117">
      <pivotArea dataOnly="0" labelOnly="1" fieldPosition="0">
        <references count="2">
          <reference field="0" count="1" selected="0">
            <x v="0"/>
          </reference>
          <reference field="4" count="1">
            <x v="4"/>
          </reference>
        </references>
      </pivotArea>
    </format>
    <format dxfId="116">
      <pivotArea collapsedLevelsAreSubtotals="1" fieldPosition="0">
        <references count="2">
          <reference field="0" count="1" selected="0">
            <x v="25"/>
          </reference>
          <reference field="4" count="1">
            <x v="3"/>
          </reference>
        </references>
      </pivotArea>
    </format>
    <format dxfId="115">
      <pivotArea dataOnly="0" labelOnly="1" fieldPosition="0">
        <references count="2">
          <reference field="0" count="1" selected="0">
            <x v="25"/>
          </reference>
          <reference field="4" count="1">
            <x v="3"/>
          </reference>
        </references>
      </pivotArea>
    </format>
    <format dxfId="114">
      <pivotArea collapsedLevelsAreSubtotals="1" fieldPosition="0">
        <references count="2">
          <reference field="0" count="1" selected="0">
            <x v="26"/>
          </reference>
          <reference field="4" count="1">
            <x v="3"/>
          </reference>
        </references>
      </pivotArea>
    </format>
    <format dxfId="113">
      <pivotArea dataOnly="0" labelOnly="1" fieldPosition="0">
        <references count="2">
          <reference field="0" count="1" selected="0">
            <x v="26"/>
          </reference>
          <reference field="4" count="1">
            <x v="3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count" evalOrder="-1" id="2" iMeasureFld="0">
      <autoFilter ref="A1">
        <filterColumn colId="0">
          <top10 val="3" filterVal="3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Location Type">
  <location ref="A3:B16" firstHeaderRow="1" firstDataRow="1" firstDataCol="1"/>
  <pivotFields count="10">
    <pivotField axis="axisRow" showAll="0" defaultSubtotal="0">
      <items count="4">
        <item x="0"/>
        <item x="1"/>
        <item x="3"/>
        <item x="2"/>
      </items>
    </pivotField>
    <pivotField showAll="0"/>
    <pivotField showAll="0"/>
    <pivotField showAll="0"/>
    <pivotField showAll="0" defaultSubtotal="0"/>
    <pivotField showAll="0" defaultSubtotal="0"/>
    <pivotField showAll="0"/>
    <pivotField showAll="0"/>
    <pivotField axis="axisRow" dataField="1" showAll="0" defaultSubtotal="0">
      <items count="6">
        <item x="0"/>
        <item x="2"/>
        <item x="4"/>
        <item x="3"/>
        <item x="5"/>
        <item x="1"/>
      </items>
    </pivotField>
    <pivotField showAll="0" defaultSubtotal="0"/>
  </pivotFields>
  <rowFields count="2">
    <field x="8"/>
    <field x="0"/>
  </rowFields>
  <rowItems count="13">
    <i>
      <x/>
    </i>
    <i r="1">
      <x/>
    </i>
    <i>
      <x v="1"/>
    </i>
    <i r="1">
      <x/>
    </i>
    <i>
      <x v="2"/>
    </i>
    <i r="1">
      <x v="2"/>
    </i>
    <i>
      <x v="3"/>
    </i>
    <i r="1">
      <x v="3"/>
    </i>
    <i>
      <x v="4"/>
    </i>
    <i r="1">
      <x v="3"/>
    </i>
    <i>
      <x v="5"/>
    </i>
    <i r="1">
      <x v="1"/>
    </i>
    <i t="grand">
      <x/>
    </i>
  </rowItems>
  <colItems count="1">
    <i/>
  </colItems>
  <dataFields count="1">
    <dataField name="# of Paintings" fld="8" subtotal="count" baseField="0" baseItem="0"/>
  </dataFields>
  <formats count="32">
    <format dxfId="95">
      <pivotArea type="all" dataOnly="0" outline="0" fieldPosition="0"/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type="all" dataOnly="0" outline="0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8" type="button" dataOnly="0" labelOnly="1" outline="0" axis="axisRow" fieldPosition="0"/>
    </format>
    <format dxfId="88">
      <pivotArea dataOnly="0" labelOnly="1" outline="0" axis="axisValues" fieldPosition="0"/>
    </format>
    <format dxfId="87">
      <pivotArea dataOnly="0" labelOnly="1" fieldPosition="0">
        <references count="1">
          <reference field="8" count="0"/>
        </references>
      </pivotArea>
    </format>
    <format dxfId="86">
      <pivotArea dataOnly="0" labelOnly="1" grandRow="1" outline="0" fieldPosition="0"/>
    </format>
    <format dxfId="85">
      <pivotArea dataOnly="0" labelOnly="1" fieldPosition="0">
        <references count="2">
          <reference field="0" count="1">
            <x v="0"/>
          </reference>
          <reference field="8" count="1" selected="0">
            <x v="0"/>
          </reference>
        </references>
      </pivotArea>
    </format>
    <format dxfId="84">
      <pivotArea dataOnly="0" labelOnly="1" fieldPosition="0">
        <references count="2">
          <reference field="0" count="1">
            <x v="0"/>
          </reference>
          <reference field="8" count="1" selected="0">
            <x v="1"/>
          </reference>
        </references>
      </pivotArea>
    </format>
    <format dxfId="83">
      <pivotArea dataOnly="0" labelOnly="1" fieldPosition="0">
        <references count="2">
          <reference field="0" count="1">
            <x v="2"/>
          </reference>
          <reference field="8" count="1" selected="0">
            <x v="2"/>
          </reference>
        </references>
      </pivotArea>
    </format>
    <format dxfId="82">
      <pivotArea dataOnly="0" labelOnly="1" fieldPosition="0">
        <references count="2">
          <reference field="0" count="1">
            <x v="3"/>
          </reference>
          <reference field="8" count="1" selected="0">
            <x v="3"/>
          </reference>
        </references>
      </pivotArea>
    </format>
    <format dxfId="81">
      <pivotArea dataOnly="0" labelOnly="1" fieldPosition="0">
        <references count="2">
          <reference field="0" count="1">
            <x v="3"/>
          </reference>
          <reference field="8" count="1" selected="0">
            <x v="4"/>
          </reference>
        </references>
      </pivotArea>
    </format>
    <format dxfId="80">
      <pivotArea dataOnly="0" labelOnly="1" fieldPosition="0">
        <references count="2">
          <reference field="0" count="1">
            <x v="1"/>
          </reference>
          <reference field="8" count="1" selected="0">
            <x v="5"/>
          </reference>
        </references>
      </pivotArea>
    </format>
    <format dxfId="79">
      <pivotArea dataOnly="0" labelOnly="1" outline="0" axis="axisValues" fieldPosition="0"/>
    </format>
    <format dxfId="78">
      <pivotArea collapsedLevelsAreSubtotals="1" fieldPosition="0">
        <references count="1">
          <reference field="8" count="1">
            <x v="0"/>
          </reference>
        </references>
      </pivotArea>
    </format>
    <format dxfId="77">
      <pivotArea dataOnly="0" labelOnly="1" fieldPosition="0">
        <references count="1">
          <reference field="8" count="1">
            <x v="0"/>
          </reference>
        </references>
      </pivotArea>
    </format>
    <format dxfId="76">
      <pivotArea collapsedLevelsAreSubtotals="1" fieldPosition="0">
        <references count="1">
          <reference field="8" count="1">
            <x v="0"/>
          </reference>
        </references>
      </pivotArea>
    </format>
    <format dxfId="75">
      <pivotArea dataOnly="0" labelOnly="1" fieldPosition="0">
        <references count="1">
          <reference field="8" count="1">
            <x v="0"/>
          </reference>
        </references>
      </pivotArea>
    </format>
    <format dxfId="74">
      <pivotArea collapsedLevelsAreSubtotals="1" fieldPosition="0">
        <references count="1">
          <reference field="8" count="1">
            <x v="1"/>
          </reference>
        </references>
      </pivotArea>
    </format>
    <format dxfId="73">
      <pivotArea dataOnly="0" labelOnly="1" fieldPosition="0">
        <references count="1">
          <reference field="8" count="1">
            <x v="1"/>
          </reference>
        </references>
      </pivotArea>
    </format>
    <format dxfId="72">
      <pivotArea dataOnly="0" fieldPosition="0">
        <references count="1">
          <reference field="8" count="1">
            <x v="2"/>
          </reference>
        </references>
      </pivotArea>
    </format>
    <format dxfId="71">
      <pivotArea dataOnly="0" fieldPosition="0">
        <references count="1">
          <reference field="8" count="1">
            <x v="3"/>
          </reference>
        </references>
      </pivotArea>
    </format>
    <format dxfId="70">
      <pivotArea dataOnly="0" fieldPosition="0">
        <references count="1">
          <reference field="8" count="1">
            <x v="4"/>
          </reference>
        </references>
      </pivotArea>
    </format>
    <format dxfId="69">
      <pivotArea dataOnly="0" fieldPosition="0">
        <references count="1">
          <reference field="8" count="1">
            <x v="5"/>
          </reference>
        </references>
      </pivotArea>
    </format>
    <format dxfId="68">
      <pivotArea field="8" type="button" dataOnly="0" labelOnly="1" outline="0" axis="axisRow" fieldPosition="0"/>
    </format>
    <format dxfId="67">
      <pivotArea dataOnly="0" labelOnly="1" outline="0" axis="axisValues" fieldPosition="0"/>
    </format>
    <format dxfId="66">
      <pivotArea dataOnly="0" labelOnly="1" outline="0" axis="axisValues" fieldPosition="0"/>
    </format>
    <format dxfId="65">
      <pivotArea dataOnly="0" labelOnly="1" grandRow="1" outline="0" fieldPosition="0"/>
    </format>
    <format dxfId="6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0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City">
  <location ref="A3:B9" firstHeaderRow="1" firstDataRow="1" firstDataCol="1"/>
  <pivotFields count="4">
    <pivotField showAll="0" defaultSubtotal="0"/>
    <pivotField axis="axisRow" dataField="1" showAll="0">
      <items count="6">
        <item x="3"/>
        <item x="0"/>
        <item x="2"/>
        <item x="4"/>
        <item x="1"/>
        <item t="default"/>
      </items>
    </pivotField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# of Paintings" fld="1" subtotal="count" baseField="0" baseItem="0"/>
  </dataFields>
  <formats count="22">
    <format dxfId="63">
      <pivotArea outline="0" collapsedLevelsAreSubtotals="1" fieldPosition="0"/>
    </format>
    <format dxfId="62">
      <pivotArea dataOnly="0" labelOnly="1" outline="0" axis="axisValues" fieldPosition="0"/>
    </format>
    <format dxfId="61">
      <pivotArea type="all" dataOnly="0" outline="0" fieldPosition="0"/>
    </format>
    <format dxfId="60">
      <pivotArea type="all" dataOnly="0" outline="0" fieldPosition="0"/>
    </format>
    <format dxfId="59">
      <pivotArea type="all" dataOnly="0" outline="0" fieldPosition="0"/>
    </format>
    <format dxfId="58">
      <pivotArea field="1" type="button" dataOnly="0" labelOnly="1" outline="0" axis="axisRow" fieldPosition="0"/>
    </format>
    <format dxfId="57">
      <pivotArea dataOnly="0" labelOnly="1" outline="0" axis="axisValues" fieldPosition="0"/>
    </format>
    <format dxfId="56">
      <pivotArea dataOnly="0" labelOnly="1" outline="0" axis="axisValues" fieldPosition="0"/>
    </format>
    <format dxfId="55">
      <pivotArea grandRow="1" outline="0" collapsedLevelsAreSubtotals="1" fieldPosition="0"/>
    </format>
    <format dxfId="54">
      <pivotArea dataOnly="0" labelOnly="1" grandRow="1" outline="0" fieldPosition="0"/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1" type="button" dataOnly="0" labelOnly="1" outline="0" axis="axisRow" fieldPosition="0"/>
    </format>
    <format dxfId="50">
      <pivotArea dataOnly="0" labelOnly="1" outline="0" axis="axisValues" fieldPosition="0"/>
    </format>
    <format dxfId="49">
      <pivotArea dataOnly="0" labelOnly="1" fieldPosition="0">
        <references count="1">
          <reference field="1" count="0"/>
        </references>
      </pivotArea>
    </format>
    <format dxfId="48">
      <pivotArea dataOnly="0" labelOnly="1" grandRow="1" outline="0" fieldPosition="0"/>
    </format>
    <format dxfId="47">
      <pivotArea dataOnly="0" labelOnly="1" outline="0" axis="axisValues" fieldPosition="0"/>
    </format>
    <format dxfId="46">
      <pivotArea field="1" type="button" dataOnly="0" labelOnly="1" outline="0" axis="axisRow" fieldPosition="0"/>
    </format>
    <format dxfId="45">
      <pivotArea dataOnly="0" labelOnly="1" outline="0" axis="axisValues" fieldPosition="0"/>
    </format>
    <format dxfId="44">
      <pivotArea dataOnly="0" labelOnly="1" outline="0" axis="axisValues" fieldPosition="0"/>
    </format>
    <format dxfId="43">
      <pivotArea dataOnly="0" labelOnly="1" grandRow="1" outline="0" fieldPosition="0"/>
    </format>
    <format dxfId="4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XFB63"/>
  <sheetViews>
    <sheetView tabSelected="1" zoomScale="55" zoomScaleNormal="55" workbookViewId="0">
      <pane ySplit="4" topLeftCell="A5" activePane="bottomLeft" state="frozen"/>
      <selection pane="bottomLeft" activeCell="B45" sqref="B45"/>
    </sheetView>
  </sheetViews>
  <sheetFormatPr defaultRowHeight="14.4" x14ac:dyDescent="0.3"/>
  <cols>
    <col min="1" max="1" width="48.21875" style="20" customWidth="1"/>
    <col min="2" max="2" width="25.5546875" bestFit="1" customWidth="1"/>
    <col min="3" max="3" width="21.109375" style="4" bestFit="1" customWidth="1"/>
    <col min="4" max="4" width="43.44140625" bestFit="1" customWidth="1"/>
    <col min="5" max="5" width="32.5546875" style="4" bestFit="1" customWidth="1"/>
    <col min="6" max="6" width="13.109375" style="4" bestFit="1" customWidth="1"/>
    <col min="7" max="7" width="27.109375" style="4" bestFit="1" customWidth="1"/>
    <col min="8" max="8" width="19.44140625" style="4" bestFit="1" customWidth="1"/>
    <col min="9" max="9" width="28.109375" bestFit="1" customWidth="1"/>
    <col min="10" max="10" width="23.88671875" style="4" bestFit="1" customWidth="1"/>
    <col min="11" max="11" width="21.44140625" style="4" bestFit="1" customWidth="1"/>
    <col min="12" max="12" width="35.77734375" bestFit="1" customWidth="1"/>
    <col min="13" max="13" width="31.21875" style="4" bestFit="1" customWidth="1"/>
    <col min="14" max="14" width="13.109375" style="4" bestFit="1" customWidth="1"/>
    <col min="15" max="15" width="62.21875" style="20" bestFit="1" customWidth="1"/>
  </cols>
  <sheetData>
    <row r="1" spans="1:16382" ht="18" x14ac:dyDescent="0.35">
      <c r="A1" s="69" t="s">
        <v>162</v>
      </c>
      <c r="B1" s="69"/>
    </row>
    <row r="2" spans="1:16382" ht="18" x14ac:dyDescent="0.35">
      <c r="A2" s="51"/>
      <c r="B2" s="51"/>
    </row>
    <row r="3" spans="1:16382" x14ac:dyDescent="0.3">
      <c r="A3" s="18"/>
    </row>
    <row r="4" spans="1:16382" s="23" customFormat="1" ht="17.399999999999999" x14ac:dyDescent="0.35">
      <c r="A4" s="36" t="s">
        <v>0</v>
      </c>
      <c r="B4" s="37" t="s">
        <v>1</v>
      </c>
      <c r="C4" s="37" t="s">
        <v>180</v>
      </c>
      <c r="D4" s="37" t="s">
        <v>2</v>
      </c>
      <c r="E4" s="37" t="s">
        <v>181</v>
      </c>
      <c r="F4" s="37" t="s">
        <v>3</v>
      </c>
      <c r="G4" s="37" t="s">
        <v>4</v>
      </c>
      <c r="H4" s="37" t="s">
        <v>5</v>
      </c>
      <c r="I4" s="37" t="s">
        <v>6</v>
      </c>
      <c r="J4" s="37" t="s">
        <v>7</v>
      </c>
      <c r="K4" s="37" t="s">
        <v>8</v>
      </c>
      <c r="L4" s="37" t="s">
        <v>9</v>
      </c>
      <c r="M4" s="37" t="s">
        <v>182</v>
      </c>
      <c r="N4" s="37" t="s">
        <v>3</v>
      </c>
      <c r="O4" s="48" t="s">
        <v>215</v>
      </c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  <c r="XFA4" s="22"/>
      <c r="XFB4" s="22"/>
    </row>
    <row r="5" spans="1:16382" s="3" customFormat="1" ht="15.6" x14ac:dyDescent="0.3">
      <c r="A5" s="49" t="s">
        <v>69</v>
      </c>
      <c r="B5" s="47" t="s">
        <v>183</v>
      </c>
      <c r="C5" s="41" t="s">
        <v>184</v>
      </c>
      <c r="D5" s="47" t="s">
        <v>77</v>
      </c>
      <c r="E5" s="41" t="s">
        <v>166</v>
      </c>
      <c r="F5" s="41" t="s">
        <v>78</v>
      </c>
      <c r="G5" s="41" t="s">
        <v>79</v>
      </c>
      <c r="H5" s="41" t="s">
        <v>20</v>
      </c>
      <c r="I5" s="47" t="s">
        <v>33</v>
      </c>
      <c r="J5" s="41" t="s">
        <v>80</v>
      </c>
      <c r="K5" s="41"/>
      <c r="L5" s="47"/>
      <c r="M5" s="41"/>
      <c r="N5" s="41"/>
      <c r="O5" s="49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</row>
    <row r="6" spans="1:16382" s="3" customFormat="1" ht="15.6" x14ac:dyDescent="0.3">
      <c r="A6" s="49" t="s">
        <v>70</v>
      </c>
      <c r="B6" s="47" t="s">
        <v>183</v>
      </c>
      <c r="C6" s="41" t="s">
        <v>184</v>
      </c>
      <c r="D6" s="47" t="s">
        <v>81</v>
      </c>
      <c r="E6" s="41" t="s">
        <v>166</v>
      </c>
      <c r="F6" s="41" t="s">
        <v>82</v>
      </c>
      <c r="G6" s="41" t="s">
        <v>83</v>
      </c>
      <c r="H6" s="41" t="s">
        <v>27</v>
      </c>
      <c r="I6" s="47"/>
      <c r="J6" s="41"/>
      <c r="K6" s="41">
        <v>1815</v>
      </c>
      <c r="L6" s="47" t="s">
        <v>81</v>
      </c>
      <c r="M6" s="41" t="s">
        <v>166</v>
      </c>
      <c r="N6" s="41" t="s">
        <v>82</v>
      </c>
      <c r="O6" s="49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</row>
    <row r="7" spans="1:16382" s="3" customFormat="1" ht="15.6" x14ac:dyDescent="0.3">
      <c r="A7" s="49" t="s">
        <v>71</v>
      </c>
      <c r="B7" s="47" t="s">
        <v>183</v>
      </c>
      <c r="C7" s="41" t="s">
        <v>184</v>
      </c>
      <c r="D7" s="47" t="s">
        <v>81</v>
      </c>
      <c r="E7" s="41" t="s">
        <v>166</v>
      </c>
      <c r="F7" s="41" t="s">
        <v>82</v>
      </c>
      <c r="G7" s="41" t="s">
        <v>83</v>
      </c>
      <c r="H7" s="41" t="s">
        <v>27</v>
      </c>
      <c r="I7" s="47"/>
      <c r="J7" s="41"/>
      <c r="K7" s="41">
        <v>1815</v>
      </c>
      <c r="L7" s="47" t="s">
        <v>81</v>
      </c>
      <c r="M7" s="41" t="s">
        <v>166</v>
      </c>
      <c r="N7" s="41" t="s">
        <v>82</v>
      </c>
      <c r="O7" s="49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</row>
    <row r="8" spans="1:16382" s="3" customFormat="1" ht="15.6" x14ac:dyDescent="0.3">
      <c r="A8" s="49" t="s">
        <v>72</v>
      </c>
      <c r="B8" s="47" t="s">
        <v>183</v>
      </c>
      <c r="C8" s="41" t="s">
        <v>184</v>
      </c>
      <c r="D8" s="47" t="s">
        <v>81</v>
      </c>
      <c r="E8" s="41" t="s">
        <v>166</v>
      </c>
      <c r="F8" s="41" t="s">
        <v>82</v>
      </c>
      <c r="G8" s="41" t="s">
        <v>83</v>
      </c>
      <c r="H8" s="41" t="s">
        <v>27</v>
      </c>
      <c r="I8" s="47"/>
      <c r="J8" s="41"/>
      <c r="K8" s="41">
        <v>1815</v>
      </c>
      <c r="L8" s="47" t="s">
        <v>81</v>
      </c>
      <c r="M8" s="41" t="s">
        <v>166</v>
      </c>
      <c r="N8" s="41" t="s">
        <v>82</v>
      </c>
      <c r="O8" s="49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</row>
    <row r="9" spans="1:16382" s="3" customFormat="1" ht="15.6" x14ac:dyDescent="0.3">
      <c r="A9" s="49" t="s">
        <v>73</v>
      </c>
      <c r="B9" s="47" t="s">
        <v>183</v>
      </c>
      <c r="C9" s="41" t="s">
        <v>184</v>
      </c>
      <c r="D9" s="47" t="s">
        <v>81</v>
      </c>
      <c r="E9" s="41" t="s">
        <v>166</v>
      </c>
      <c r="F9" s="41" t="s">
        <v>82</v>
      </c>
      <c r="G9" s="41" t="s">
        <v>83</v>
      </c>
      <c r="H9" s="41" t="s">
        <v>20</v>
      </c>
      <c r="I9" s="47" t="s">
        <v>33</v>
      </c>
      <c r="J9" s="41" t="s">
        <v>80</v>
      </c>
      <c r="K9" s="41"/>
      <c r="L9" s="47"/>
      <c r="M9" s="41"/>
      <c r="N9" s="41"/>
      <c r="O9" s="49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</row>
    <row r="10" spans="1:16382" s="3" customFormat="1" ht="15.6" x14ac:dyDescent="0.3">
      <c r="A10" s="49" t="s">
        <v>74</v>
      </c>
      <c r="B10" s="47" t="s">
        <v>183</v>
      </c>
      <c r="C10" s="41" t="s">
        <v>184</v>
      </c>
      <c r="D10" s="47" t="s">
        <v>81</v>
      </c>
      <c r="E10" s="41" t="s">
        <v>166</v>
      </c>
      <c r="F10" s="41" t="s">
        <v>82</v>
      </c>
      <c r="G10" s="41" t="s">
        <v>83</v>
      </c>
      <c r="H10" s="41" t="s">
        <v>20</v>
      </c>
      <c r="I10" s="47" t="s">
        <v>84</v>
      </c>
      <c r="J10" s="41">
        <v>1806</v>
      </c>
      <c r="K10" s="41"/>
      <c r="L10" s="47"/>
      <c r="M10" s="41"/>
      <c r="N10" s="41"/>
      <c r="O10" s="4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pans="1:16382" s="3" customFormat="1" ht="15.6" x14ac:dyDescent="0.3">
      <c r="A11" s="49" t="s">
        <v>75</v>
      </c>
      <c r="B11" s="47" t="s">
        <v>183</v>
      </c>
      <c r="C11" s="41" t="s">
        <v>184</v>
      </c>
      <c r="D11" s="47" t="s">
        <v>81</v>
      </c>
      <c r="E11" s="41" t="s">
        <v>166</v>
      </c>
      <c r="F11" s="41" t="s">
        <v>82</v>
      </c>
      <c r="G11" s="41" t="s">
        <v>83</v>
      </c>
      <c r="H11" s="41" t="s">
        <v>20</v>
      </c>
      <c r="I11" s="47" t="s">
        <v>84</v>
      </c>
      <c r="J11" s="41">
        <v>1806</v>
      </c>
      <c r="K11" s="41"/>
      <c r="L11" s="47"/>
      <c r="M11" s="41"/>
      <c r="N11" s="41"/>
      <c r="O11" s="49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pans="1:16382" s="3" customFormat="1" ht="15.6" x14ac:dyDescent="0.3">
      <c r="A12" s="49" t="s">
        <v>22</v>
      </c>
      <c r="B12" s="47" t="s">
        <v>23</v>
      </c>
      <c r="C12" s="41" t="s">
        <v>185</v>
      </c>
      <c r="D12" s="47" t="s">
        <v>24</v>
      </c>
      <c r="E12" s="41" t="s">
        <v>166</v>
      </c>
      <c r="F12" s="41" t="s">
        <v>25</v>
      </c>
      <c r="G12" s="41" t="s">
        <v>26</v>
      </c>
      <c r="H12" s="41" t="s">
        <v>27</v>
      </c>
      <c r="I12" s="47"/>
      <c r="J12" s="41"/>
      <c r="K12" s="41">
        <v>1815</v>
      </c>
      <c r="L12" s="47" t="s">
        <v>28</v>
      </c>
      <c r="M12" s="41" t="s">
        <v>166</v>
      </c>
      <c r="N12" s="41" t="s">
        <v>25</v>
      </c>
      <c r="O12" s="4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pans="1:16382" s="3" customFormat="1" ht="15.6" x14ac:dyDescent="0.3">
      <c r="A13" s="49" t="s">
        <v>29</v>
      </c>
      <c r="B13" s="47" t="s">
        <v>30</v>
      </c>
      <c r="C13" s="41" t="s">
        <v>186</v>
      </c>
      <c r="D13" s="47" t="s">
        <v>31</v>
      </c>
      <c r="E13" s="41" t="s">
        <v>47</v>
      </c>
      <c r="F13" s="41" t="s">
        <v>19</v>
      </c>
      <c r="G13" s="41">
        <v>1812</v>
      </c>
      <c r="H13" s="41" t="s">
        <v>32</v>
      </c>
      <c r="I13" s="47" t="s">
        <v>33</v>
      </c>
      <c r="J13" s="41" t="s">
        <v>34</v>
      </c>
      <c r="K13" s="41"/>
      <c r="L13" s="47"/>
      <c r="M13" s="41"/>
      <c r="N13" s="41"/>
      <c r="O13" s="49" t="s">
        <v>35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pans="1:16382" s="3" customFormat="1" ht="15.6" x14ac:dyDescent="0.3">
      <c r="A14" s="49" t="s">
        <v>36</v>
      </c>
      <c r="B14" s="47" t="s">
        <v>37</v>
      </c>
      <c r="C14" s="41" t="s">
        <v>187</v>
      </c>
      <c r="D14" s="47" t="s">
        <v>38</v>
      </c>
      <c r="E14" s="41" t="s">
        <v>166</v>
      </c>
      <c r="F14" s="41" t="s">
        <v>25</v>
      </c>
      <c r="G14" s="41" t="s">
        <v>26</v>
      </c>
      <c r="H14" s="41" t="s">
        <v>27</v>
      </c>
      <c r="I14" s="47"/>
      <c r="J14" s="41"/>
      <c r="K14" s="41">
        <v>1815</v>
      </c>
      <c r="L14" s="47" t="s">
        <v>39</v>
      </c>
      <c r="M14" s="41" t="s">
        <v>39</v>
      </c>
      <c r="N14" s="41" t="s">
        <v>25</v>
      </c>
      <c r="O14" s="49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pans="1:16382" s="3" customFormat="1" ht="15.6" x14ac:dyDescent="0.3">
      <c r="A15" s="49" t="s">
        <v>40</v>
      </c>
      <c r="B15" s="47" t="s">
        <v>41</v>
      </c>
      <c r="C15" s="41" t="s">
        <v>188</v>
      </c>
      <c r="D15" s="47" t="s">
        <v>42</v>
      </c>
      <c r="E15" s="41" t="s">
        <v>168</v>
      </c>
      <c r="F15" s="41" t="s">
        <v>19</v>
      </c>
      <c r="G15" s="41" t="s">
        <v>43</v>
      </c>
      <c r="H15" s="41" t="s">
        <v>16</v>
      </c>
      <c r="I15" s="47"/>
      <c r="J15" s="41"/>
      <c r="K15" s="41"/>
      <c r="L15" s="47"/>
      <c r="M15" s="41"/>
      <c r="N15" s="41"/>
      <c r="O15" s="49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pans="1:16382" s="3" customFormat="1" ht="15.6" x14ac:dyDescent="0.3">
      <c r="A16" s="49" t="s">
        <v>44</v>
      </c>
      <c r="B16" s="47" t="s">
        <v>45</v>
      </c>
      <c r="C16" s="41" t="s">
        <v>189</v>
      </c>
      <c r="D16" s="47" t="s">
        <v>31</v>
      </c>
      <c r="E16" s="41" t="s">
        <v>47</v>
      </c>
      <c r="F16" s="41" t="s">
        <v>19</v>
      </c>
      <c r="G16" s="41">
        <v>1812</v>
      </c>
      <c r="H16" s="41" t="s">
        <v>32</v>
      </c>
      <c r="I16" s="47" t="s">
        <v>33</v>
      </c>
      <c r="J16" s="41" t="s">
        <v>34</v>
      </c>
      <c r="K16" s="41"/>
      <c r="L16" s="47"/>
      <c r="M16" s="41"/>
      <c r="N16" s="41"/>
      <c r="O16" s="49" t="s">
        <v>35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pans="1:16382" s="3" customFormat="1" ht="31.2" x14ac:dyDescent="0.3">
      <c r="A17" s="49" t="s">
        <v>48</v>
      </c>
      <c r="B17" s="47" t="s">
        <v>49</v>
      </c>
      <c r="C17" s="41" t="s">
        <v>190</v>
      </c>
      <c r="D17" s="47" t="s">
        <v>50</v>
      </c>
      <c r="E17" s="41" t="s">
        <v>169</v>
      </c>
      <c r="F17" s="41" t="s">
        <v>25</v>
      </c>
      <c r="G17" s="41" t="s">
        <v>26</v>
      </c>
      <c r="H17" s="41" t="s">
        <v>27</v>
      </c>
      <c r="I17" s="47"/>
      <c r="J17" s="41"/>
      <c r="K17" s="41">
        <v>1815</v>
      </c>
      <c r="L17" s="47" t="s">
        <v>50</v>
      </c>
      <c r="M17" s="41" t="s">
        <v>169</v>
      </c>
      <c r="N17" s="41" t="s">
        <v>25</v>
      </c>
      <c r="O17" s="49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pans="1:16382" s="3" customFormat="1" ht="15.6" x14ac:dyDescent="0.3">
      <c r="A18" s="49" t="s">
        <v>51</v>
      </c>
      <c r="B18" s="47" t="s">
        <v>52</v>
      </c>
      <c r="C18" s="41" t="s">
        <v>191</v>
      </c>
      <c r="D18" s="47" t="s">
        <v>53</v>
      </c>
      <c r="E18" s="41" t="s">
        <v>166</v>
      </c>
      <c r="F18" s="41" t="s">
        <v>19</v>
      </c>
      <c r="G18" s="41" t="s">
        <v>43</v>
      </c>
      <c r="H18" s="41" t="s">
        <v>20</v>
      </c>
      <c r="I18" s="47" t="s">
        <v>33</v>
      </c>
      <c r="J18" s="41" t="s">
        <v>54</v>
      </c>
      <c r="K18" s="41"/>
      <c r="L18" s="47"/>
      <c r="M18" s="41"/>
      <c r="N18" s="41"/>
      <c r="O18" s="49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pans="1:16382" s="3" customFormat="1" ht="15.6" x14ac:dyDescent="0.3">
      <c r="A19" s="49" t="s">
        <v>17</v>
      </c>
      <c r="B19" s="47" t="s">
        <v>192</v>
      </c>
      <c r="C19" s="41" t="s">
        <v>193</v>
      </c>
      <c r="D19" s="47"/>
      <c r="E19" s="41" t="s">
        <v>167</v>
      </c>
      <c r="F19" s="41" t="s">
        <v>19</v>
      </c>
      <c r="G19" s="41">
        <v>1796</v>
      </c>
      <c r="H19" s="41" t="s">
        <v>20</v>
      </c>
      <c r="I19" s="47" t="s">
        <v>21</v>
      </c>
      <c r="J19" s="41">
        <v>1801</v>
      </c>
      <c r="K19" s="41"/>
      <c r="L19" s="47"/>
      <c r="M19" s="41"/>
      <c r="N19" s="41"/>
      <c r="O19" s="49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pans="1:16382" s="3" customFormat="1" ht="15.6" x14ac:dyDescent="0.3">
      <c r="A20" s="49" t="s">
        <v>18</v>
      </c>
      <c r="B20" s="47" t="s">
        <v>192</v>
      </c>
      <c r="C20" s="41" t="s">
        <v>193</v>
      </c>
      <c r="D20" s="47"/>
      <c r="E20" s="41" t="s">
        <v>167</v>
      </c>
      <c r="F20" s="41" t="s">
        <v>19</v>
      </c>
      <c r="G20" s="41">
        <v>1796</v>
      </c>
      <c r="H20" s="41" t="s">
        <v>20</v>
      </c>
      <c r="I20" s="47" t="s">
        <v>21</v>
      </c>
      <c r="J20" s="41">
        <v>1801</v>
      </c>
      <c r="K20" s="41"/>
      <c r="L20" s="47"/>
      <c r="M20" s="41"/>
      <c r="N20" s="41"/>
      <c r="O20" s="49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pans="1:16382" s="3" customFormat="1" ht="15.6" x14ac:dyDescent="0.3">
      <c r="A21" s="49" t="s">
        <v>55</v>
      </c>
      <c r="B21" s="47" t="s">
        <v>56</v>
      </c>
      <c r="C21" s="41" t="s">
        <v>194</v>
      </c>
      <c r="D21" s="47" t="s">
        <v>42</v>
      </c>
      <c r="E21" s="41" t="s">
        <v>168</v>
      </c>
      <c r="F21" s="41" t="s">
        <v>19</v>
      </c>
      <c r="G21" s="41" t="s">
        <v>43</v>
      </c>
      <c r="H21" s="41" t="s">
        <v>20</v>
      </c>
      <c r="I21" s="47" t="s">
        <v>57</v>
      </c>
      <c r="J21" s="41">
        <v>1801</v>
      </c>
      <c r="K21" s="41"/>
      <c r="L21" s="47"/>
      <c r="M21" s="41"/>
      <c r="N21" s="41"/>
      <c r="O21" s="49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pans="1:16382" s="3" customFormat="1" ht="15.6" x14ac:dyDescent="0.3">
      <c r="A22" s="49" t="s">
        <v>58</v>
      </c>
      <c r="B22" s="47" t="s">
        <v>195</v>
      </c>
      <c r="C22" s="41" t="s">
        <v>196</v>
      </c>
      <c r="D22" s="47" t="s">
        <v>59</v>
      </c>
      <c r="E22" s="41" t="s">
        <v>166</v>
      </c>
      <c r="F22" s="41" t="s">
        <v>12</v>
      </c>
      <c r="G22" s="41" t="s">
        <v>13</v>
      </c>
      <c r="H22" s="41" t="s">
        <v>27</v>
      </c>
      <c r="I22" s="47"/>
      <c r="J22" s="41"/>
      <c r="K22" s="41">
        <v>1815</v>
      </c>
      <c r="L22" s="47" t="s">
        <v>59</v>
      </c>
      <c r="M22" s="41" t="s">
        <v>166</v>
      </c>
      <c r="N22" s="41" t="s">
        <v>12</v>
      </c>
      <c r="O22" s="49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pans="1:16382" s="3" customFormat="1" ht="15.6" x14ac:dyDescent="0.3">
      <c r="A23" s="49" t="s">
        <v>60</v>
      </c>
      <c r="B23" s="47" t="s">
        <v>197</v>
      </c>
      <c r="C23" s="41" t="s">
        <v>198</v>
      </c>
      <c r="D23" s="47" t="s">
        <v>61</v>
      </c>
      <c r="E23" s="41" t="s">
        <v>166</v>
      </c>
      <c r="F23" s="41" t="s">
        <v>25</v>
      </c>
      <c r="G23" s="41" t="s">
        <v>26</v>
      </c>
      <c r="H23" s="41" t="s">
        <v>27</v>
      </c>
      <c r="I23" s="47"/>
      <c r="J23" s="41"/>
      <c r="K23" s="41">
        <v>1815</v>
      </c>
      <c r="L23" s="47" t="s">
        <v>39</v>
      </c>
      <c r="M23" s="41" t="s">
        <v>39</v>
      </c>
      <c r="N23" s="41" t="s">
        <v>25</v>
      </c>
      <c r="O23" s="49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4" spans="1:16382" s="3" customFormat="1" ht="15.6" x14ac:dyDescent="0.3">
      <c r="A24" s="49" t="s">
        <v>62</v>
      </c>
      <c r="B24" s="47" t="s">
        <v>63</v>
      </c>
      <c r="C24" s="41" t="s">
        <v>199</v>
      </c>
      <c r="D24" s="47" t="s">
        <v>42</v>
      </c>
      <c r="E24" s="41" t="s">
        <v>168</v>
      </c>
      <c r="F24" s="41" t="s">
        <v>19</v>
      </c>
      <c r="G24" s="41" t="s">
        <v>43</v>
      </c>
      <c r="H24" s="41" t="s">
        <v>16</v>
      </c>
      <c r="I24" s="47"/>
      <c r="J24" s="41"/>
      <c r="K24" s="41"/>
      <c r="L24" s="47"/>
      <c r="M24" s="41"/>
      <c r="N24" s="41"/>
      <c r="O24" s="49" t="s">
        <v>64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</row>
    <row r="25" spans="1:16382" s="3" customFormat="1" ht="15.6" x14ac:dyDescent="0.3">
      <c r="A25" s="49" t="s">
        <v>65</v>
      </c>
      <c r="B25" s="47" t="s">
        <v>66</v>
      </c>
      <c r="C25" s="41" t="s">
        <v>200</v>
      </c>
      <c r="D25" s="47" t="s">
        <v>42</v>
      </c>
      <c r="E25" s="41" t="s">
        <v>168</v>
      </c>
      <c r="F25" s="41" t="s">
        <v>19</v>
      </c>
      <c r="G25" s="41" t="s">
        <v>43</v>
      </c>
      <c r="H25" s="41" t="s">
        <v>27</v>
      </c>
      <c r="I25" s="47"/>
      <c r="J25" s="41"/>
      <c r="K25" s="41">
        <v>1815</v>
      </c>
      <c r="L25" s="47" t="s">
        <v>42</v>
      </c>
      <c r="M25" s="41" t="s">
        <v>168</v>
      </c>
      <c r="N25" s="41" t="s">
        <v>19</v>
      </c>
      <c r="O25" s="49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</row>
    <row r="26" spans="1:16382" s="3" customFormat="1" ht="15.6" x14ac:dyDescent="0.3">
      <c r="A26" s="49" t="s">
        <v>67</v>
      </c>
      <c r="B26" s="47" t="s">
        <v>66</v>
      </c>
      <c r="C26" s="41" t="s">
        <v>200</v>
      </c>
      <c r="D26" s="47" t="s">
        <v>42</v>
      </c>
      <c r="E26" s="41" t="s">
        <v>168</v>
      </c>
      <c r="F26" s="41" t="s">
        <v>19</v>
      </c>
      <c r="G26" s="41" t="s">
        <v>68</v>
      </c>
      <c r="H26" s="41" t="s">
        <v>27</v>
      </c>
      <c r="I26" s="47"/>
      <c r="J26" s="41"/>
      <c r="K26" s="41">
        <v>1815</v>
      </c>
      <c r="L26" s="47" t="s">
        <v>42</v>
      </c>
      <c r="M26" s="41" t="s">
        <v>168</v>
      </c>
      <c r="N26" s="41" t="s">
        <v>19</v>
      </c>
      <c r="O26" s="49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</row>
    <row r="27" spans="1:16382" s="3" customFormat="1" ht="15.6" x14ac:dyDescent="0.3">
      <c r="A27" s="49" t="s">
        <v>65</v>
      </c>
      <c r="B27" s="47" t="s">
        <v>76</v>
      </c>
      <c r="C27" s="41" t="s">
        <v>201</v>
      </c>
      <c r="D27" s="47" t="s">
        <v>31</v>
      </c>
      <c r="E27" s="41" t="s">
        <v>47</v>
      </c>
      <c r="F27" s="41" t="s">
        <v>19</v>
      </c>
      <c r="G27" s="41">
        <v>1812</v>
      </c>
      <c r="H27" s="41" t="s">
        <v>32</v>
      </c>
      <c r="I27" s="47" t="s">
        <v>33</v>
      </c>
      <c r="J27" s="41" t="s">
        <v>34</v>
      </c>
      <c r="K27" s="41"/>
      <c r="L27" s="47"/>
      <c r="M27" s="41"/>
      <c r="N27" s="41"/>
      <c r="O27" s="49" t="s">
        <v>35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pans="1:16382" s="3" customFormat="1" ht="31.2" x14ac:dyDescent="0.3">
      <c r="A28" s="49" t="s">
        <v>85</v>
      </c>
      <c r="B28" s="47" t="s">
        <v>86</v>
      </c>
      <c r="C28" s="41" t="s">
        <v>202</v>
      </c>
      <c r="D28" s="47" t="s">
        <v>31</v>
      </c>
      <c r="E28" s="41" t="s">
        <v>47</v>
      </c>
      <c r="F28" s="41" t="s">
        <v>19</v>
      </c>
      <c r="G28" s="41">
        <v>1812</v>
      </c>
      <c r="H28" s="41" t="s">
        <v>32</v>
      </c>
      <c r="I28" s="47" t="s">
        <v>33</v>
      </c>
      <c r="J28" s="41" t="s">
        <v>34</v>
      </c>
      <c r="K28" s="41"/>
      <c r="L28" s="47"/>
      <c r="M28" s="41"/>
      <c r="N28" s="41"/>
      <c r="O28" s="49" t="s">
        <v>35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pans="1:16382" s="3" customFormat="1" ht="15.6" x14ac:dyDescent="0.3">
      <c r="A29" s="49" t="s">
        <v>87</v>
      </c>
      <c r="B29" s="47" t="s">
        <v>86</v>
      </c>
      <c r="C29" s="41" t="s">
        <v>202</v>
      </c>
      <c r="D29" s="47" t="s">
        <v>31</v>
      </c>
      <c r="E29" s="41" t="s">
        <v>47</v>
      </c>
      <c r="F29" s="41" t="s">
        <v>19</v>
      </c>
      <c r="G29" s="41">
        <v>1812</v>
      </c>
      <c r="H29" s="41" t="s">
        <v>32</v>
      </c>
      <c r="I29" s="47" t="s">
        <v>33</v>
      </c>
      <c r="J29" s="41" t="s">
        <v>34</v>
      </c>
      <c r="K29" s="41"/>
      <c r="L29" s="47"/>
      <c r="M29" s="41"/>
      <c r="N29" s="41"/>
      <c r="O29" s="49" t="s">
        <v>35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pans="1:16382" s="3" customFormat="1" ht="15.6" x14ac:dyDescent="0.3">
      <c r="A30" s="49" t="s">
        <v>88</v>
      </c>
      <c r="B30" s="47" t="s">
        <v>89</v>
      </c>
      <c r="C30" s="41" t="s">
        <v>203</v>
      </c>
      <c r="D30" s="47" t="s">
        <v>59</v>
      </c>
      <c r="E30" s="41" t="s">
        <v>166</v>
      </c>
      <c r="F30" s="41" t="s">
        <v>12</v>
      </c>
      <c r="G30" s="41" t="s">
        <v>13</v>
      </c>
      <c r="H30" s="41" t="s">
        <v>20</v>
      </c>
      <c r="I30" s="47" t="s">
        <v>90</v>
      </c>
      <c r="J30" s="41">
        <v>1803</v>
      </c>
      <c r="K30" s="41"/>
      <c r="L30" s="47"/>
      <c r="M30" s="41"/>
      <c r="N30" s="41"/>
      <c r="O30" s="49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1" spans="1:16382" s="3" customFormat="1" ht="15.6" x14ac:dyDescent="0.3">
      <c r="A31" s="49" t="s">
        <v>91</v>
      </c>
      <c r="B31" s="47" t="s">
        <v>92</v>
      </c>
      <c r="C31" s="41" t="s">
        <v>204</v>
      </c>
      <c r="D31" s="47" t="s">
        <v>93</v>
      </c>
      <c r="E31" s="41" t="s">
        <v>166</v>
      </c>
      <c r="F31" s="41" t="s">
        <v>12</v>
      </c>
      <c r="G31" s="41" t="s">
        <v>13</v>
      </c>
      <c r="H31" s="41" t="s">
        <v>27</v>
      </c>
      <c r="I31" s="47"/>
      <c r="J31" s="41"/>
      <c r="K31" s="41">
        <v>1815</v>
      </c>
      <c r="L31" s="47" t="s">
        <v>93</v>
      </c>
      <c r="M31" s="41" t="s">
        <v>166</v>
      </c>
      <c r="N31" s="41" t="s">
        <v>12</v>
      </c>
      <c r="O31" s="49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</row>
    <row r="32" spans="1:16382" s="3" customFormat="1" ht="15.6" x14ac:dyDescent="0.3">
      <c r="A32" s="49" t="s">
        <v>94</v>
      </c>
      <c r="B32" s="47" t="s">
        <v>95</v>
      </c>
      <c r="C32" s="41" t="s">
        <v>205</v>
      </c>
      <c r="D32" s="47" t="s">
        <v>98</v>
      </c>
      <c r="E32" s="41" t="s">
        <v>166</v>
      </c>
      <c r="F32" s="41" t="s">
        <v>25</v>
      </c>
      <c r="G32" s="41" t="s">
        <v>26</v>
      </c>
      <c r="H32" s="41" t="s">
        <v>27</v>
      </c>
      <c r="I32" s="47"/>
      <c r="J32" s="41"/>
      <c r="K32" s="41">
        <v>1815</v>
      </c>
      <c r="L32" s="47" t="s">
        <v>39</v>
      </c>
      <c r="M32" s="41" t="s">
        <v>39</v>
      </c>
      <c r="N32" s="41" t="s">
        <v>25</v>
      </c>
      <c r="O32" s="49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</row>
    <row r="33" spans="1:16382" s="3" customFormat="1" ht="15.6" x14ac:dyDescent="0.3">
      <c r="A33" s="49" t="s">
        <v>96</v>
      </c>
      <c r="B33" s="47" t="s">
        <v>97</v>
      </c>
      <c r="C33" s="41" t="s">
        <v>206</v>
      </c>
      <c r="D33" s="47" t="s">
        <v>99</v>
      </c>
      <c r="E33" s="41" t="s">
        <v>166</v>
      </c>
      <c r="F33" s="41" t="s">
        <v>19</v>
      </c>
      <c r="G33" s="41" t="s">
        <v>68</v>
      </c>
      <c r="H33" s="41" t="s">
        <v>20</v>
      </c>
      <c r="I33" s="47" t="s">
        <v>100</v>
      </c>
      <c r="J33" s="41">
        <v>1811</v>
      </c>
      <c r="K33" s="41"/>
      <c r="L33" s="47"/>
      <c r="M33" s="41"/>
      <c r="N33" s="41"/>
      <c r="O33" s="49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</row>
    <row r="34" spans="1:16382" s="3" customFormat="1" ht="15.6" x14ac:dyDescent="0.3">
      <c r="A34" s="49" t="s">
        <v>101</v>
      </c>
      <c r="B34" s="47" t="s">
        <v>102</v>
      </c>
      <c r="C34" s="41" t="s">
        <v>207</v>
      </c>
      <c r="D34" s="47" t="s">
        <v>104</v>
      </c>
      <c r="E34" s="41" t="s">
        <v>166</v>
      </c>
      <c r="F34" s="41" t="s">
        <v>19</v>
      </c>
      <c r="G34" s="41" t="s">
        <v>43</v>
      </c>
      <c r="H34" s="41" t="s">
        <v>20</v>
      </c>
      <c r="I34" s="47" t="s">
        <v>105</v>
      </c>
      <c r="J34" s="41" t="s">
        <v>106</v>
      </c>
      <c r="K34" s="41"/>
      <c r="L34" s="47"/>
      <c r="M34" s="41"/>
      <c r="N34" s="41"/>
      <c r="O34" s="49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</row>
    <row r="35" spans="1:16382" s="3" customFormat="1" ht="15.6" x14ac:dyDescent="0.3">
      <c r="A35" s="49" t="s">
        <v>103</v>
      </c>
      <c r="B35" s="47" t="s">
        <v>102</v>
      </c>
      <c r="C35" s="41" t="s">
        <v>207</v>
      </c>
      <c r="D35" s="47" t="s">
        <v>107</v>
      </c>
      <c r="E35" s="41" t="s">
        <v>166</v>
      </c>
      <c r="F35" s="41" t="s">
        <v>19</v>
      </c>
      <c r="G35" s="41" t="s">
        <v>68</v>
      </c>
      <c r="H35" s="41" t="s">
        <v>27</v>
      </c>
      <c r="I35" s="47"/>
      <c r="J35" s="41"/>
      <c r="K35" s="41">
        <v>1815</v>
      </c>
      <c r="L35" s="47" t="s">
        <v>31</v>
      </c>
      <c r="M35" s="41" t="s">
        <v>179</v>
      </c>
      <c r="N35" s="41" t="s">
        <v>19</v>
      </c>
      <c r="O35" s="49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pans="1:16382" s="3" customFormat="1" ht="15.6" x14ac:dyDescent="0.3">
      <c r="A36" s="49" t="s">
        <v>10</v>
      </c>
      <c r="B36" s="47" t="s">
        <v>208</v>
      </c>
      <c r="C36" s="41" t="s">
        <v>209</v>
      </c>
      <c r="D36" s="47" t="s">
        <v>11</v>
      </c>
      <c r="E36" s="41" t="s">
        <v>166</v>
      </c>
      <c r="F36" s="41" t="s">
        <v>12</v>
      </c>
      <c r="G36" s="41" t="s">
        <v>13</v>
      </c>
      <c r="H36" s="41" t="s">
        <v>14</v>
      </c>
      <c r="I36" s="47" t="s">
        <v>15</v>
      </c>
      <c r="J36" s="41" t="s">
        <v>16</v>
      </c>
      <c r="K36" s="41"/>
      <c r="L36" s="47"/>
      <c r="M36" s="41"/>
      <c r="N36" s="41"/>
      <c r="O36" s="49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</row>
    <row r="37" spans="1:16382" s="3" customFormat="1" ht="15.6" x14ac:dyDescent="0.3">
      <c r="A37" s="49" t="s">
        <v>108</v>
      </c>
      <c r="B37" s="47" t="s">
        <v>109</v>
      </c>
      <c r="C37" s="41" t="s">
        <v>210</v>
      </c>
      <c r="D37" s="47" t="s">
        <v>110</v>
      </c>
      <c r="E37" s="41" t="s">
        <v>166</v>
      </c>
      <c r="F37" s="41" t="s">
        <v>12</v>
      </c>
      <c r="G37" s="41" t="s">
        <v>13</v>
      </c>
      <c r="H37" s="41" t="s">
        <v>20</v>
      </c>
      <c r="I37" s="47" t="s">
        <v>33</v>
      </c>
      <c r="J37" s="41" t="s">
        <v>54</v>
      </c>
      <c r="K37" s="41"/>
      <c r="L37" s="47"/>
      <c r="M37" s="41"/>
      <c r="N37" s="41"/>
      <c r="O37" s="49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</row>
    <row r="38" spans="1:16382" s="3" customFormat="1" ht="15.6" x14ac:dyDescent="0.3">
      <c r="A38" s="49" t="s">
        <v>111</v>
      </c>
      <c r="B38" s="47" t="s">
        <v>112</v>
      </c>
      <c r="C38" s="41" t="s">
        <v>211</v>
      </c>
      <c r="D38" s="47" t="s">
        <v>110</v>
      </c>
      <c r="E38" s="41" t="s">
        <v>166</v>
      </c>
      <c r="F38" s="41" t="s">
        <v>12</v>
      </c>
      <c r="G38" s="41" t="s">
        <v>13</v>
      </c>
      <c r="H38" s="41" t="s">
        <v>20</v>
      </c>
      <c r="I38" s="47" t="s">
        <v>113</v>
      </c>
      <c r="J38" s="41">
        <v>1811</v>
      </c>
      <c r="K38" s="41"/>
      <c r="L38" s="47"/>
      <c r="M38" s="41"/>
      <c r="N38" s="41"/>
      <c r="O38" s="49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</row>
    <row r="39" spans="1:16382" s="3" customFormat="1" ht="15.6" x14ac:dyDescent="0.3">
      <c r="A39" s="49" t="s">
        <v>114</v>
      </c>
      <c r="B39" s="47" t="s">
        <v>115</v>
      </c>
      <c r="C39" s="41" t="s">
        <v>212</v>
      </c>
      <c r="D39" s="47" t="s">
        <v>98</v>
      </c>
      <c r="E39" s="41" t="s">
        <v>166</v>
      </c>
      <c r="F39" s="41" t="s">
        <v>25</v>
      </c>
      <c r="G39" s="41" t="s">
        <v>26</v>
      </c>
      <c r="H39" s="41" t="s">
        <v>27</v>
      </c>
      <c r="I39" s="47"/>
      <c r="J39" s="41"/>
      <c r="K39" s="41">
        <v>1815</v>
      </c>
      <c r="L39" s="47" t="s">
        <v>98</v>
      </c>
      <c r="M39" s="41" t="s">
        <v>166</v>
      </c>
      <c r="N39" s="41" t="s">
        <v>25</v>
      </c>
      <c r="O39" s="49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</row>
    <row r="40" spans="1:16382" s="3" customFormat="1" ht="15.6" x14ac:dyDescent="0.3">
      <c r="A40" s="49" t="s">
        <v>116</v>
      </c>
      <c r="B40" s="47" t="s">
        <v>115</v>
      </c>
      <c r="C40" s="41" t="s">
        <v>212</v>
      </c>
      <c r="D40" s="47" t="s">
        <v>120</v>
      </c>
      <c r="E40" s="41" t="s">
        <v>166</v>
      </c>
      <c r="F40" s="41" t="s">
        <v>25</v>
      </c>
      <c r="G40" s="41" t="s">
        <v>26</v>
      </c>
      <c r="H40" s="41" t="s">
        <v>27</v>
      </c>
      <c r="I40" s="47"/>
      <c r="J40" s="41"/>
      <c r="K40" s="41">
        <v>1815</v>
      </c>
      <c r="L40" s="47" t="s">
        <v>39</v>
      </c>
      <c r="M40" s="41" t="s">
        <v>39</v>
      </c>
      <c r="N40" s="41" t="s">
        <v>25</v>
      </c>
      <c r="O40" s="49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</row>
    <row r="41" spans="1:16382" s="3" customFormat="1" ht="15.6" x14ac:dyDescent="0.3">
      <c r="A41" s="49" t="s">
        <v>117</v>
      </c>
      <c r="B41" s="47" t="s">
        <v>115</v>
      </c>
      <c r="C41" s="41" t="s">
        <v>212</v>
      </c>
      <c r="D41" s="47" t="s">
        <v>121</v>
      </c>
      <c r="E41" s="41" t="s">
        <v>169</v>
      </c>
      <c r="F41" s="41" t="s">
        <v>82</v>
      </c>
      <c r="G41" s="41" t="s">
        <v>122</v>
      </c>
      <c r="H41" s="41" t="s">
        <v>20</v>
      </c>
      <c r="I41" s="47" t="s">
        <v>33</v>
      </c>
      <c r="J41" s="41" t="s">
        <v>80</v>
      </c>
      <c r="K41" s="41"/>
      <c r="L41" s="47"/>
      <c r="M41" s="41"/>
      <c r="N41" s="41"/>
      <c r="O41" s="49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</row>
    <row r="42" spans="1:16382" s="3" customFormat="1" ht="15.6" x14ac:dyDescent="0.3">
      <c r="A42" s="49" t="s">
        <v>118</v>
      </c>
      <c r="B42" s="47" t="s">
        <v>119</v>
      </c>
      <c r="C42" s="41" t="s">
        <v>213</v>
      </c>
      <c r="D42" s="47" t="s">
        <v>53</v>
      </c>
      <c r="E42" s="41" t="s">
        <v>166</v>
      </c>
      <c r="F42" s="41" t="s">
        <v>19</v>
      </c>
      <c r="G42" s="41" t="s">
        <v>43</v>
      </c>
      <c r="H42" s="41" t="s">
        <v>20</v>
      </c>
      <c r="I42" s="47" t="s">
        <v>33</v>
      </c>
      <c r="J42" s="41" t="s">
        <v>54</v>
      </c>
      <c r="K42" s="41"/>
      <c r="L42" s="47"/>
      <c r="M42" s="41"/>
      <c r="N42" s="41"/>
      <c r="O42" s="49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</row>
    <row r="43" spans="1:16382" s="3" customFormat="1" ht="15.6" x14ac:dyDescent="0.3">
      <c r="A43" s="49" t="s">
        <v>123</v>
      </c>
      <c r="B43" s="47" t="s">
        <v>119</v>
      </c>
      <c r="C43" s="41" t="s">
        <v>213</v>
      </c>
      <c r="D43" s="47" t="s">
        <v>126</v>
      </c>
      <c r="E43" s="41" t="s">
        <v>166</v>
      </c>
      <c r="F43" s="41" t="s">
        <v>25</v>
      </c>
      <c r="G43" s="41" t="s">
        <v>26</v>
      </c>
      <c r="H43" s="41" t="s">
        <v>27</v>
      </c>
      <c r="I43" s="47"/>
      <c r="J43" s="41"/>
      <c r="K43" s="41">
        <v>1815</v>
      </c>
      <c r="L43" s="47" t="s">
        <v>126</v>
      </c>
      <c r="M43" s="41" t="s">
        <v>166</v>
      </c>
      <c r="N43" s="41" t="s">
        <v>25</v>
      </c>
      <c r="O43" s="49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</row>
    <row r="44" spans="1:16382" s="3" customFormat="1" ht="15.6" x14ac:dyDescent="0.3">
      <c r="A44" s="49" t="s">
        <v>124</v>
      </c>
      <c r="B44" s="47" t="s">
        <v>119</v>
      </c>
      <c r="C44" s="41" t="s">
        <v>213</v>
      </c>
      <c r="D44" s="47" t="s">
        <v>50</v>
      </c>
      <c r="E44" s="41" t="s">
        <v>169</v>
      </c>
      <c r="F44" s="41" t="s">
        <v>25</v>
      </c>
      <c r="G44" s="41" t="s">
        <v>26</v>
      </c>
      <c r="H44" s="41" t="s">
        <v>27</v>
      </c>
      <c r="I44" s="47"/>
      <c r="J44" s="41"/>
      <c r="K44" s="41">
        <v>1815</v>
      </c>
      <c r="L44" s="47" t="s">
        <v>50</v>
      </c>
      <c r="M44" s="41" t="s">
        <v>169</v>
      </c>
      <c r="N44" s="41" t="s">
        <v>25</v>
      </c>
      <c r="O44" s="49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</row>
    <row r="45" spans="1:16382" s="3" customFormat="1" ht="29.7" customHeight="1" x14ac:dyDescent="0.3">
      <c r="A45" s="49" t="s">
        <v>125</v>
      </c>
      <c r="B45" s="47" t="s">
        <v>119</v>
      </c>
      <c r="C45" s="41" t="s">
        <v>213</v>
      </c>
      <c r="D45" s="47" t="s">
        <v>127</v>
      </c>
      <c r="E45" s="41" t="s">
        <v>166</v>
      </c>
      <c r="F45" s="41" t="s">
        <v>25</v>
      </c>
      <c r="G45" s="41" t="s">
        <v>26</v>
      </c>
      <c r="H45" s="41" t="s">
        <v>128</v>
      </c>
      <c r="I45" s="47"/>
      <c r="J45" s="41"/>
      <c r="K45" s="41">
        <v>1815</v>
      </c>
      <c r="L45" s="47" t="s">
        <v>129</v>
      </c>
      <c r="M45" s="41" t="s">
        <v>166</v>
      </c>
      <c r="N45" s="41" t="s">
        <v>25</v>
      </c>
      <c r="O45" s="49" t="s">
        <v>130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</row>
    <row r="46" spans="1:16382" s="3" customFormat="1" ht="15.6" x14ac:dyDescent="0.3">
      <c r="A46" s="49" t="s">
        <v>131</v>
      </c>
      <c r="B46" s="47" t="s">
        <v>119</v>
      </c>
      <c r="C46" s="41" t="s">
        <v>213</v>
      </c>
      <c r="D46" s="47" t="s">
        <v>46</v>
      </c>
      <c r="E46" s="41" t="s">
        <v>166</v>
      </c>
      <c r="F46" s="41" t="s">
        <v>82</v>
      </c>
      <c r="G46" s="41" t="s">
        <v>122</v>
      </c>
      <c r="H46" s="41" t="s">
        <v>27</v>
      </c>
      <c r="I46" s="47"/>
      <c r="J46" s="41"/>
      <c r="K46" s="41">
        <v>1815</v>
      </c>
      <c r="L46" s="47" t="s">
        <v>46</v>
      </c>
      <c r="M46" s="41" t="s">
        <v>166</v>
      </c>
      <c r="N46" s="41" t="s">
        <v>82</v>
      </c>
      <c r="O46" s="49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</row>
    <row r="47" spans="1:16382" s="3" customFormat="1" ht="15.6" x14ac:dyDescent="0.3">
      <c r="A47" s="49" t="s">
        <v>132</v>
      </c>
      <c r="B47" s="47" t="s">
        <v>133</v>
      </c>
      <c r="C47" s="41" t="s">
        <v>214</v>
      </c>
      <c r="D47" s="47" t="s">
        <v>46</v>
      </c>
      <c r="E47" s="41" t="s">
        <v>166</v>
      </c>
      <c r="F47" s="41" t="s">
        <v>78</v>
      </c>
      <c r="G47" s="41" t="s">
        <v>79</v>
      </c>
      <c r="H47" s="41" t="s">
        <v>20</v>
      </c>
      <c r="I47" s="47" t="s">
        <v>134</v>
      </c>
      <c r="J47" s="41">
        <v>1801</v>
      </c>
      <c r="K47" s="41"/>
      <c r="L47" s="47"/>
      <c r="M47" s="41"/>
      <c r="N47" s="41"/>
      <c r="O47" s="49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</row>
    <row r="48" spans="1:16382" s="3" customFormat="1" ht="15.6" x14ac:dyDescent="0.3">
      <c r="A48" s="49" t="s">
        <v>136</v>
      </c>
      <c r="B48" s="47" t="s">
        <v>133</v>
      </c>
      <c r="C48" s="41" t="s">
        <v>214</v>
      </c>
      <c r="D48" s="47" t="s">
        <v>50</v>
      </c>
      <c r="E48" s="41" t="s">
        <v>169</v>
      </c>
      <c r="F48" s="41" t="s">
        <v>25</v>
      </c>
      <c r="G48" s="41" t="s">
        <v>26</v>
      </c>
      <c r="H48" s="41" t="s">
        <v>20</v>
      </c>
      <c r="I48" s="47" t="s">
        <v>150</v>
      </c>
      <c r="J48" s="41" t="s">
        <v>151</v>
      </c>
      <c r="K48" s="41"/>
      <c r="L48" s="47"/>
      <c r="M48" s="41"/>
      <c r="N48" s="41"/>
      <c r="O48" s="49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</row>
    <row r="49" spans="1:16382" s="3" customFormat="1" ht="15.6" x14ac:dyDescent="0.3">
      <c r="A49" s="49" t="s">
        <v>139</v>
      </c>
      <c r="B49" s="47" t="s">
        <v>133</v>
      </c>
      <c r="C49" s="41" t="s">
        <v>214</v>
      </c>
      <c r="D49" s="47" t="s">
        <v>50</v>
      </c>
      <c r="E49" s="41" t="s">
        <v>169</v>
      </c>
      <c r="F49" s="41" t="s">
        <v>25</v>
      </c>
      <c r="G49" s="41" t="s">
        <v>26</v>
      </c>
      <c r="H49" s="41" t="s">
        <v>27</v>
      </c>
      <c r="I49" s="47"/>
      <c r="J49" s="41"/>
      <c r="K49" s="41">
        <v>1920</v>
      </c>
      <c r="L49" s="47" t="s">
        <v>50</v>
      </c>
      <c r="M49" s="41" t="s">
        <v>169</v>
      </c>
      <c r="N49" s="41" t="s">
        <v>25</v>
      </c>
      <c r="O49" s="49" t="s">
        <v>153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</row>
    <row r="50" spans="1:16382" s="3" customFormat="1" ht="15.6" x14ac:dyDescent="0.3">
      <c r="A50" s="49" t="s">
        <v>141</v>
      </c>
      <c r="B50" s="47" t="s">
        <v>133</v>
      </c>
      <c r="C50" s="41" t="s">
        <v>214</v>
      </c>
      <c r="D50" s="47" t="s">
        <v>127</v>
      </c>
      <c r="E50" s="41" t="s">
        <v>166</v>
      </c>
      <c r="F50" s="41" t="s">
        <v>25</v>
      </c>
      <c r="G50" s="41" t="s">
        <v>26</v>
      </c>
      <c r="H50" s="41" t="s">
        <v>27</v>
      </c>
      <c r="I50" s="47"/>
      <c r="J50" s="41"/>
      <c r="K50" s="41">
        <v>1815</v>
      </c>
      <c r="L50" s="47" t="s">
        <v>39</v>
      </c>
      <c r="M50" s="41" t="s">
        <v>39</v>
      </c>
      <c r="N50" s="41" t="s">
        <v>25</v>
      </c>
      <c r="O50" s="49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</row>
    <row r="51" spans="1:16382" s="3" customFormat="1" ht="15.6" x14ac:dyDescent="0.3">
      <c r="A51" s="49" t="s">
        <v>137</v>
      </c>
      <c r="B51" s="47" t="s">
        <v>133</v>
      </c>
      <c r="C51" s="41" t="s">
        <v>214</v>
      </c>
      <c r="D51" s="47" t="s">
        <v>50</v>
      </c>
      <c r="E51" s="41" t="s">
        <v>169</v>
      </c>
      <c r="F51" s="41" t="s">
        <v>25</v>
      </c>
      <c r="G51" s="41" t="s">
        <v>26</v>
      </c>
      <c r="H51" s="41" t="s">
        <v>20</v>
      </c>
      <c r="I51" s="47" t="s">
        <v>150</v>
      </c>
      <c r="J51" s="41" t="s">
        <v>152</v>
      </c>
      <c r="K51" s="41"/>
      <c r="L51" s="47"/>
      <c r="M51" s="41"/>
      <c r="N51" s="41"/>
      <c r="O51" s="49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</row>
    <row r="52" spans="1:16382" s="3" customFormat="1" ht="15.6" x14ac:dyDescent="0.3">
      <c r="A52" s="49" t="s">
        <v>140</v>
      </c>
      <c r="B52" s="47" t="s">
        <v>133</v>
      </c>
      <c r="C52" s="41" t="s">
        <v>214</v>
      </c>
      <c r="D52" s="47" t="s">
        <v>154</v>
      </c>
      <c r="E52" s="41" t="s">
        <v>166</v>
      </c>
      <c r="F52" s="41" t="s">
        <v>25</v>
      </c>
      <c r="G52" s="41" t="s">
        <v>26</v>
      </c>
      <c r="H52" s="41" t="s">
        <v>27</v>
      </c>
      <c r="I52" s="47"/>
      <c r="J52" s="41"/>
      <c r="K52" s="41" t="s">
        <v>155</v>
      </c>
      <c r="L52" s="47" t="s">
        <v>31</v>
      </c>
      <c r="M52" s="41" t="s">
        <v>179</v>
      </c>
      <c r="N52" s="41" t="s">
        <v>19</v>
      </c>
      <c r="O52" s="49" t="s">
        <v>156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</row>
    <row r="53" spans="1:16382" s="3" customFormat="1" ht="15.6" x14ac:dyDescent="0.3">
      <c r="A53" s="49" t="s">
        <v>135</v>
      </c>
      <c r="B53" s="47" t="s">
        <v>133</v>
      </c>
      <c r="C53" s="41" t="s">
        <v>214</v>
      </c>
      <c r="D53" s="47" t="s">
        <v>148</v>
      </c>
      <c r="E53" s="41" t="s">
        <v>166</v>
      </c>
      <c r="F53" s="41" t="s">
        <v>25</v>
      </c>
      <c r="G53" s="41" t="s">
        <v>26</v>
      </c>
      <c r="H53" s="41" t="s">
        <v>20</v>
      </c>
      <c r="I53" s="47" t="s">
        <v>33</v>
      </c>
      <c r="J53" s="41" t="s">
        <v>80</v>
      </c>
      <c r="K53" s="41">
        <v>1815</v>
      </c>
      <c r="L53" s="47"/>
      <c r="M53" s="41"/>
      <c r="N53" s="41"/>
      <c r="O53" s="49" t="s">
        <v>149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</row>
    <row r="54" spans="1:16382" s="3" customFormat="1" ht="15.6" x14ac:dyDescent="0.3">
      <c r="A54" s="49" t="s">
        <v>138</v>
      </c>
      <c r="B54" s="47" t="s">
        <v>133</v>
      </c>
      <c r="C54" s="41" t="s">
        <v>214</v>
      </c>
      <c r="D54" s="47" t="s">
        <v>50</v>
      </c>
      <c r="E54" s="41" t="s">
        <v>169</v>
      </c>
      <c r="F54" s="41" t="s">
        <v>25</v>
      </c>
      <c r="G54" s="41" t="s">
        <v>26</v>
      </c>
      <c r="H54" s="41" t="s">
        <v>27</v>
      </c>
      <c r="I54" s="47"/>
      <c r="J54" s="41"/>
      <c r="K54" s="41">
        <v>1815</v>
      </c>
      <c r="L54" s="47" t="s">
        <v>50</v>
      </c>
      <c r="M54" s="41" t="s">
        <v>169</v>
      </c>
      <c r="N54" s="41" t="s">
        <v>25</v>
      </c>
      <c r="O54" s="49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</row>
    <row r="55" spans="1:16382" s="3" customFormat="1" ht="31.2" x14ac:dyDescent="0.3">
      <c r="A55" s="49" t="s">
        <v>142</v>
      </c>
      <c r="B55" s="47" t="s">
        <v>133</v>
      </c>
      <c r="C55" s="41" t="s">
        <v>214</v>
      </c>
      <c r="D55" s="47" t="s">
        <v>28</v>
      </c>
      <c r="E55" s="41" t="s">
        <v>166</v>
      </c>
      <c r="F55" s="41" t="s">
        <v>25</v>
      </c>
      <c r="G55" s="41" t="s">
        <v>26</v>
      </c>
      <c r="H55" s="41" t="s">
        <v>27</v>
      </c>
      <c r="I55" s="47"/>
      <c r="J55" s="41"/>
      <c r="K55" s="41">
        <v>1815</v>
      </c>
      <c r="L55" s="47" t="s">
        <v>39</v>
      </c>
      <c r="M55" s="41" t="s">
        <v>39</v>
      </c>
      <c r="N55" s="41" t="s">
        <v>25</v>
      </c>
      <c r="O55" s="49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</row>
    <row r="56" spans="1:16382" s="3" customFormat="1" ht="15.6" x14ac:dyDescent="0.3">
      <c r="A56" s="49" t="s">
        <v>144</v>
      </c>
      <c r="B56" s="47" t="s">
        <v>133</v>
      </c>
      <c r="C56" s="41" t="s">
        <v>214</v>
      </c>
      <c r="D56" s="47" t="s">
        <v>121</v>
      </c>
      <c r="E56" s="41" t="s">
        <v>169</v>
      </c>
      <c r="F56" s="41" t="s">
        <v>82</v>
      </c>
      <c r="G56" s="41" t="s">
        <v>122</v>
      </c>
      <c r="H56" s="41" t="s">
        <v>20</v>
      </c>
      <c r="I56" s="47" t="s">
        <v>33</v>
      </c>
      <c r="J56" s="41" t="s">
        <v>80</v>
      </c>
      <c r="K56" s="41"/>
      <c r="L56" s="47"/>
      <c r="M56" s="41"/>
      <c r="N56" s="41"/>
      <c r="O56" s="49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</row>
    <row r="57" spans="1:16382" s="3" customFormat="1" ht="15.6" x14ac:dyDescent="0.3">
      <c r="A57" s="49" t="s">
        <v>143</v>
      </c>
      <c r="B57" s="47" t="s">
        <v>133</v>
      </c>
      <c r="C57" s="41" t="s">
        <v>214</v>
      </c>
      <c r="D57" s="47" t="s">
        <v>121</v>
      </c>
      <c r="E57" s="41" t="s">
        <v>169</v>
      </c>
      <c r="F57" s="41" t="s">
        <v>82</v>
      </c>
      <c r="G57" s="41" t="s">
        <v>122</v>
      </c>
      <c r="H57" s="41" t="s">
        <v>157</v>
      </c>
      <c r="I57" s="47"/>
      <c r="J57" s="41"/>
      <c r="K57" s="41">
        <v>1815</v>
      </c>
      <c r="L57" s="47" t="s">
        <v>15</v>
      </c>
      <c r="M57" s="41" t="s">
        <v>167</v>
      </c>
      <c r="N57" s="41" t="s">
        <v>16</v>
      </c>
      <c r="O57" s="49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</row>
    <row r="58" spans="1:16382" s="3" customFormat="1" ht="15.6" x14ac:dyDescent="0.3">
      <c r="A58" s="49" t="s">
        <v>143</v>
      </c>
      <c r="B58" s="47" t="s">
        <v>133</v>
      </c>
      <c r="C58" s="41" t="s">
        <v>214</v>
      </c>
      <c r="D58" s="47" t="s">
        <v>121</v>
      </c>
      <c r="E58" s="41" t="s">
        <v>169</v>
      </c>
      <c r="F58" s="41" t="s">
        <v>82</v>
      </c>
      <c r="G58" s="41" t="s">
        <v>122</v>
      </c>
      <c r="H58" s="41" t="s">
        <v>20</v>
      </c>
      <c r="I58" s="47" t="s">
        <v>33</v>
      </c>
      <c r="J58" s="41">
        <v>1798</v>
      </c>
      <c r="K58" s="41"/>
      <c r="L58" s="47"/>
      <c r="M58" s="41"/>
      <c r="N58" s="41"/>
      <c r="O58" s="49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</row>
    <row r="59" spans="1:16382" s="3" customFormat="1" ht="15.6" x14ac:dyDescent="0.3">
      <c r="A59" s="49" t="s">
        <v>146</v>
      </c>
      <c r="B59" s="47" t="s">
        <v>133</v>
      </c>
      <c r="C59" s="41" t="s">
        <v>214</v>
      </c>
      <c r="D59" s="47" t="s">
        <v>158</v>
      </c>
      <c r="E59" s="41" t="s">
        <v>166</v>
      </c>
      <c r="F59" s="41" t="s">
        <v>82</v>
      </c>
      <c r="G59" s="41" t="s">
        <v>122</v>
      </c>
      <c r="H59" s="41" t="s">
        <v>20</v>
      </c>
      <c r="I59" s="47" t="s">
        <v>159</v>
      </c>
      <c r="J59" s="41">
        <v>1801</v>
      </c>
      <c r="K59" s="41"/>
      <c r="L59" s="47"/>
      <c r="M59" s="41"/>
      <c r="N59" s="41"/>
      <c r="O59" s="49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</row>
    <row r="60" spans="1:16382" s="3" customFormat="1" ht="15.6" x14ac:dyDescent="0.3">
      <c r="A60" s="49" t="s">
        <v>147</v>
      </c>
      <c r="B60" s="47" t="s">
        <v>133</v>
      </c>
      <c r="C60" s="41" t="s">
        <v>214</v>
      </c>
      <c r="D60" s="47" t="s">
        <v>160</v>
      </c>
      <c r="E60" s="41" t="s">
        <v>166</v>
      </c>
      <c r="F60" s="41" t="s">
        <v>82</v>
      </c>
      <c r="G60" s="41" t="s">
        <v>122</v>
      </c>
      <c r="H60" s="41" t="s">
        <v>27</v>
      </c>
      <c r="I60" s="47"/>
      <c r="J60" s="41"/>
      <c r="K60" s="41">
        <v>1815</v>
      </c>
      <c r="L60" s="47" t="s">
        <v>161</v>
      </c>
      <c r="M60" s="41" t="s">
        <v>179</v>
      </c>
      <c r="N60" s="41" t="s">
        <v>82</v>
      </c>
      <c r="O60" s="49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</row>
    <row r="61" spans="1:16382" s="3" customFormat="1" ht="15.6" x14ac:dyDescent="0.3">
      <c r="A61" s="49" t="s">
        <v>145</v>
      </c>
      <c r="B61" s="47" t="s">
        <v>133</v>
      </c>
      <c r="C61" s="41" t="s">
        <v>214</v>
      </c>
      <c r="D61" s="47" t="s">
        <v>158</v>
      </c>
      <c r="E61" s="41" t="s">
        <v>166</v>
      </c>
      <c r="F61" s="41" t="s">
        <v>82</v>
      </c>
      <c r="G61" s="41" t="s">
        <v>122</v>
      </c>
      <c r="H61" s="41" t="s">
        <v>27</v>
      </c>
      <c r="I61" s="47"/>
      <c r="J61" s="41"/>
      <c r="K61" s="41">
        <v>1815</v>
      </c>
      <c r="L61" s="47" t="s">
        <v>158</v>
      </c>
      <c r="M61" s="41" t="s">
        <v>166</v>
      </c>
      <c r="N61" s="41" t="s">
        <v>82</v>
      </c>
      <c r="O61" s="49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</row>
    <row r="62" spans="1:16382" s="3" customFormat="1" ht="15.6" x14ac:dyDescent="0.3">
      <c r="A62" s="19"/>
      <c r="B62" s="1"/>
      <c r="C62" s="21"/>
      <c r="D62" s="1"/>
      <c r="E62" s="21"/>
      <c r="F62" s="21"/>
      <c r="G62" s="21"/>
      <c r="H62" s="21"/>
      <c r="I62" s="1"/>
      <c r="J62" s="21"/>
      <c r="K62" s="21"/>
      <c r="L62" s="1"/>
      <c r="M62" s="21"/>
      <c r="N62" s="21"/>
      <c r="O62" s="19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</row>
    <row r="63" spans="1:16382" s="3" customFormat="1" ht="15.6" x14ac:dyDescent="0.3">
      <c r="A63" s="19"/>
      <c r="B63" s="1"/>
      <c r="C63" s="21"/>
      <c r="D63" s="1"/>
      <c r="E63" s="21"/>
      <c r="F63" s="21"/>
      <c r="G63" s="21"/>
      <c r="H63" s="21"/>
      <c r="I63" s="1"/>
      <c r="J63" s="21"/>
      <c r="K63" s="21"/>
      <c r="L63" s="1"/>
      <c r="M63" s="21"/>
      <c r="N63" s="21"/>
      <c r="O63" s="19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</row>
  </sheetData>
  <autoFilter ref="A4:O61" xr:uid="{00000000-0009-0000-0000-000000000000}"/>
  <mergeCells count="1">
    <mergeCell ref="A1:B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N29"/>
  <sheetViews>
    <sheetView zoomScale="70" zoomScaleNormal="70" workbookViewId="0">
      <selection sqref="A1:B1"/>
    </sheetView>
  </sheetViews>
  <sheetFormatPr defaultColWidth="9.109375" defaultRowHeight="13.8" x14ac:dyDescent="0.25"/>
  <cols>
    <col min="1" max="1" width="36.109375" style="30" bestFit="1" customWidth="1"/>
    <col min="2" max="2" width="18.6640625" style="28" bestFit="1" customWidth="1"/>
    <col min="3" max="3" width="17.77734375" style="31" bestFit="1" customWidth="1"/>
    <col min="4" max="4" width="42" style="28" bestFit="1" customWidth="1"/>
    <col min="5" max="5" width="28.88671875" style="31" bestFit="1" customWidth="1"/>
    <col min="6" max="6" width="10.21875" style="31" bestFit="1" customWidth="1"/>
    <col min="7" max="7" width="23.44140625" style="31" bestFit="1" customWidth="1"/>
    <col min="8" max="8" width="16.44140625" style="31" bestFit="1" customWidth="1"/>
    <col min="9" max="9" width="24.5546875" style="28" bestFit="1" customWidth="1"/>
    <col min="10" max="10" width="20.44140625" style="31" bestFit="1" customWidth="1"/>
    <col min="11" max="11" width="18" style="31" bestFit="1" customWidth="1"/>
    <col min="12" max="12" width="22" style="28" bestFit="1" customWidth="1"/>
    <col min="13" max="13" width="27.6640625" style="28" bestFit="1" customWidth="1"/>
    <col min="14" max="14" width="10.21875" style="28" bestFit="1" customWidth="1"/>
    <col min="15" max="16384" width="9.109375" style="28"/>
  </cols>
  <sheetData>
    <row r="1" spans="1:14" ht="17.399999999999999" x14ac:dyDescent="0.3">
      <c r="A1" s="74" t="s">
        <v>174</v>
      </c>
      <c r="B1" s="74"/>
    </row>
    <row r="2" spans="1:14" ht="17.399999999999999" x14ac:dyDescent="0.3">
      <c r="A2" s="53"/>
      <c r="B2" s="53"/>
    </row>
    <row r="4" spans="1:14" s="29" customFormat="1" ht="16.8" x14ac:dyDescent="0.3">
      <c r="A4" s="36" t="s">
        <v>0</v>
      </c>
      <c r="B4" s="37" t="s">
        <v>1</v>
      </c>
      <c r="C4" s="37" t="s">
        <v>180</v>
      </c>
      <c r="D4" s="37" t="s">
        <v>2</v>
      </c>
      <c r="E4" s="37" t="s">
        <v>181</v>
      </c>
      <c r="F4" s="37" t="s">
        <v>3</v>
      </c>
      <c r="G4" s="37" t="s">
        <v>4</v>
      </c>
      <c r="H4" s="37" t="s">
        <v>5</v>
      </c>
      <c r="I4" s="37" t="s">
        <v>6</v>
      </c>
      <c r="J4" s="37" t="s">
        <v>7</v>
      </c>
      <c r="K4" s="37" t="s">
        <v>8</v>
      </c>
      <c r="L4" s="37" t="s">
        <v>9</v>
      </c>
      <c r="M4" s="37" t="s">
        <v>182</v>
      </c>
      <c r="N4" s="37" t="s">
        <v>3</v>
      </c>
    </row>
    <row r="5" spans="1:14" ht="15.6" x14ac:dyDescent="0.3">
      <c r="A5" s="38" t="s">
        <v>69</v>
      </c>
      <c r="B5" s="39" t="s">
        <v>183</v>
      </c>
      <c r="C5" s="40" t="s">
        <v>184</v>
      </c>
      <c r="D5" s="39" t="s">
        <v>77</v>
      </c>
      <c r="E5" s="40" t="s">
        <v>166</v>
      </c>
      <c r="F5" s="40" t="s">
        <v>78</v>
      </c>
      <c r="G5" s="40" t="s">
        <v>79</v>
      </c>
      <c r="H5" s="40" t="s">
        <v>20</v>
      </c>
      <c r="I5" s="39" t="s">
        <v>33</v>
      </c>
      <c r="J5" s="40" t="s">
        <v>80</v>
      </c>
      <c r="K5" s="40"/>
      <c r="L5" s="39"/>
      <c r="M5" s="39"/>
      <c r="N5" s="39"/>
    </row>
    <row r="6" spans="1:14" ht="15.6" x14ac:dyDescent="0.3">
      <c r="A6" s="38" t="s">
        <v>73</v>
      </c>
      <c r="B6" s="39" t="s">
        <v>183</v>
      </c>
      <c r="C6" s="40" t="s">
        <v>184</v>
      </c>
      <c r="D6" s="39" t="s">
        <v>81</v>
      </c>
      <c r="E6" s="40" t="s">
        <v>166</v>
      </c>
      <c r="F6" s="40" t="s">
        <v>82</v>
      </c>
      <c r="G6" s="40" t="s">
        <v>83</v>
      </c>
      <c r="H6" s="40" t="s">
        <v>20</v>
      </c>
      <c r="I6" s="39" t="s">
        <v>33</v>
      </c>
      <c r="J6" s="40" t="s">
        <v>80</v>
      </c>
      <c r="K6" s="40"/>
      <c r="L6" s="39"/>
      <c r="M6" s="39"/>
      <c r="N6" s="39"/>
    </row>
    <row r="7" spans="1:14" ht="15.6" x14ac:dyDescent="0.3">
      <c r="A7" s="38" t="s">
        <v>74</v>
      </c>
      <c r="B7" s="39" t="s">
        <v>183</v>
      </c>
      <c r="C7" s="40" t="s">
        <v>184</v>
      </c>
      <c r="D7" s="39" t="s">
        <v>81</v>
      </c>
      <c r="E7" s="40" t="s">
        <v>166</v>
      </c>
      <c r="F7" s="40" t="s">
        <v>82</v>
      </c>
      <c r="G7" s="40" t="s">
        <v>83</v>
      </c>
      <c r="H7" s="40" t="s">
        <v>20</v>
      </c>
      <c r="I7" s="39" t="s">
        <v>84</v>
      </c>
      <c r="J7" s="40">
        <v>1806</v>
      </c>
      <c r="K7" s="40"/>
      <c r="L7" s="39"/>
      <c r="M7" s="39"/>
      <c r="N7" s="39"/>
    </row>
    <row r="8" spans="1:14" ht="15.6" x14ac:dyDescent="0.3">
      <c r="A8" s="38" t="s">
        <v>75</v>
      </c>
      <c r="B8" s="39" t="s">
        <v>183</v>
      </c>
      <c r="C8" s="40" t="s">
        <v>184</v>
      </c>
      <c r="D8" s="39" t="s">
        <v>81</v>
      </c>
      <c r="E8" s="40" t="s">
        <v>166</v>
      </c>
      <c r="F8" s="40" t="s">
        <v>82</v>
      </c>
      <c r="G8" s="40" t="s">
        <v>83</v>
      </c>
      <c r="H8" s="40" t="s">
        <v>20</v>
      </c>
      <c r="I8" s="39" t="s">
        <v>84</v>
      </c>
      <c r="J8" s="40">
        <v>1806</v>
      </c>
      <c r="K8" s="40"/>
      <c r="L8" s="39"/>
      <c r="M8" s="39"/>
      <c r="N8" s="39"/>
    </row>
    <row r="9" spans="1:14" ht="15.6" x14ac:dyDescent="0.3">
      <c r="A9" s="38" t="s">
        <v>40</v>
      </c>
      <c r="B9" s="39" t="s">
        <v>41</v>
      </c>
      <c r="C9" s="40" t="s">
        <v>188</v>
      </c>
      <c r="D9" s="39" t="s">
        <v>42</v>
      </c>
      <c r="E9" s="40" t="s">
        <v>168</v>
      </c>
      <c r="F9" s="40" t="s">
        <v>19</v>
      </c>
      <c r="G9" s="40" t="s">
        <v>43</v>
      </c>
      <c r="H9" s="40" t="s">
        <v>16</v>
      </c>
      <c r="I9" s="39"/>
      <c r="J9" s="40"/>
      <c r="K9" s="40"/>
      <c r="L9" s="39"/>
      <c r="M9" s="39"/>
      <c r="N9" s="39"/>
    </row>
    <row r="10" spans="1:14" ht="15.6" x14ac:dyDescent="0.3">
      <c r="A10" s="38" t="s">
        <v>51</v>
      </c>
      <c r="B10" s="39" t="s">
        <v>52</v>
      </c>
      <c r="C10" s="40" t="s">
        <v>191</v>
      </c>
      <c r="D10" s="39" t="s">
        <v>53</v>
      </c>
      <c r="E10" s="40" t="s">
        <v>166</v>
      </c>
      <c r="F10" s="40" t="s">
        <v>19</v>
      </c>
      <c r="G10" s="40" t="s">
        <v>43</v>
      </c>
      <c r="H10" s="40" t="s">
        <v>20</v>
      </c>
      <c r="I10" s="39" t="s">
        <v>33</v>
      </c>
      <c r="J10" s="40" t="s">
        <v>54</v>
      </c>
      <c r="K10" s="40"/>
      <c r="L10" s="39"/>
      <c r="M10" s="47"/>
      <c r="N10" s="39"/>
    </row>
    <row r="11" spans="1:14" ht="15.6" x14ac:dyDescent="0.3">
      <c r="A11" s="38" t="s">
        <v>17</v>
      </c>
      <c r="B11" s="39" t="s">
        <v>192</v>
      </c>
      <c r="C11" s="40" t="s">
        <v>193</v>
      </c>
      <c r="D11" s="39"/>
      <c r="E11" s="40" t="s">
        <v>167</v>
      </c>
      <c r="F11" s="40" t="s">
        <v>19</v>
      </c>
      <c r="G11" s="40">
        <v>1796</v>
      </c>
      <c r="H11" s="40" t="s">
        <v>20</v>
      </c>
      <c r="I11" s="39" t="s">
        <v>21</v>
      </c>
      <c r="J11" s="40">
        <v>1801</v>
      </c>
      <c r="K11" s="40"/>
      <c r="L11" s="39"/>
      <c r="M11" s="47"/>
      <c r="N11" s="39"/>
    </row>
    <row r="12" spans="1:14" ht="15.6" x14ac:dyDescent="0.3">
      <c r="A12" s="38" t="s">
        <v>18</v>
      </c>
      <c r="B12" s="39" t="s">
        <v>192</v>
      </c>
      <c r="C12" s="40" t="s">
        <v>193</v>
      </c>
      <c r="D12" s="39"/>
      <c r="E12" s="40" t="s">
        <v>167</v>
      </c>
      <c r="F12" s="40" t="s">
        <v>19</v>
      </c>
      <c r="G12" s="40">
        <v>1796</v>
      </c>
      <c r="H12" s="40" t="s">
        <v>20</v>
      </c>
      <c r="I12" s="39" t="s">
        <v>21</v>
      </c>
      <c r="J12" s="40">
        <v>1801</v>
      </c>
      <c r="K12" s="40"/>
      <c r="L12" s="39"/>
      <c r="M12" s="47"/>
      <c r="N12" s="39"/>
    </row>
    <row r="13" spans="1:14" ht="15.6" x14ac:dyDescent="0.3">
      <c r="A13" s="38" t="s">
        <v>55</v>
      </c>
      <c r="B13" s="39" t="s">
        <v>56</v>
      </c>
      <c r="C13" s="40" t="s">
        <v>194</v>
      </c>
      <c r="D13" s="39" t="s">
        <v>42</v>
      </c>
      <c r="E13" s="40" t="s">
        <v>168</v>
      </c>
      <c r="F13" s="40" t="s">
        <v>19</v>
      </c>
      <c r="G13" s="40" t="s">
        <v>43</v>
      </c>
      <c r="H13" s="40" t="s">
        <v>20</v>
      </c>
      <c r="I13" s="39" t="s">
        <v>57</v>
      </c>
      <c r="J13" s="40">
        <v>1801</v>
      </c>
      <c r="K13" s="40"/>
      <c r="L13" s="39"/>
      <c r="M13" s="47"/>
      <c r="N13" s="39"/>
    </row>
    <row r="14" spans="1:14" ht="15.6" x14ac:dyDescent="0.3">
      <c r="A14" s="38" t="s">
        <v>62</v>
      </c>
      <c r="B14" s="39" t="s">
        <v>63</v>
      </c>
      <c r="C14" s="40" t="s">
        <v>199</v>
      </c>
      <c r="D14" s="39" t="s">
        <v>42</v>
      </c>
      <c r="E14" s="40" t="s">
        <v>168</v>
      </c>
      <c r="F14" s="40" t="s">
        <v>19</v>
      </c>
      <c r="G14" s="40" t="s">
        <v>43</v>
      </c>
      <c r="H14" s="40" t="s">
        <v>16</v>
      </c>
      <c r="I14" s="39"/>
      <c r="J14" s="40"/>
      <c r="K14" s="40"/>
      <c r="L14" s="39"/>
      <c r="M14" s="47"/>
      <c r="N14" s="39"/>
    </row>
    <row r="15" spans="1:14" ht="31.2" x14ac:dyDescent="0.3">
      <c r="A15" s="38" t="s">
        <v>88</v>
      </c>
      <c r="B15" s="39" t="s">
        <v>89</v>
      </c>
      <c r="C15" s="40" t="s">
        <v>203</v>
      </c>
      <c r="D15" s="39" t="s">
        <v>59</v>
      </c>
      <c r="E15" s="40" t="s">
        <v>166</v>
      </c>
      <c r="F15" s="40" t="s">
        <v>12</v>
      </c>
      <c r="G15" s="40" t="s">
        <v>13</v>
      </c>
      <c r="H15" s="40" t="s">
        <v>20</v>
      </c>
      <c r="I15" s="39" t="s">
        <v>90</v>
      </c>
      <c r="J15" s="40">
        <v>1803</v>
      </c>
      <c r="K15" s="40"/>
      <c r="L15" s="39"/>
      <c r="M15" s="47"/>
      <c r="N15" s="39"/>
    </row>
    <row r="16" spans="1:14" ht="15.6" x14ac:dyDescent="0.3">
      <c r="A16" s="38" t="s">
        <v>96</v>
      </c>
      <c r="B16" s="39" t="s">
        <v>97</v>
      </c>
      <c r="C16" s="40" t="s">
        <v>206</v>
      </c>
      <c r="D16" s="39" t="s">
        <v>99</v>
      </c>
      <c r="E16" s="40" t="s">
        <v>166</v>
      </c>
      <c r="F16" s="40" t="s">
        <v>19</v>
      </c>
      <c r="G16" s="40" t="s">
        <v>68</v>
      </c>
      <c r="H16" s="40" t="s">
        <v>20</v>
      </c>
      <c r="I16" s="39" t="s">
        <v>100</v>
      </c>
      <c r="J16" s="40">
        <v>1811</v>
      </c>
      <c r="K16" s="40"/>
      <c r="L16" s="39"/>
      <c r="M16" s="47"/>
      <c r="N16" s="39"/>
    </row>
    <row r="17" spans="1:14" ht="15.6" x14ac:dyDescent="0.3">
      <c r="A17" s="38" t="s">
        <v>101</v>
      </c>
      <c r="B17" s="39" t="s">
        <v>102</v>
      </c>
      <c r="C17" s="40" t="s">
        <v>207</v>
      </c>
      <c r="D17" s="39" t="s">
        <v>104</v>
      </c>
      <c r="E17" s="40" t="s">
        <v>166</v>
      </c>
      <c r="F17" s="40" t="s">
        <v>19</v>
      </c>
      <c r="G17" s="40" t="s">
        <v>43</v>
      </c>
      <c r="H17" s="40" t="s">
        <v>20</v>
      </c>
      <c r="I17" s="39" t="s">
        <v>105</v>
      </c>
      <c r="J17" s="40" t="s">
        <v>106</v>
      </c>
      <c r="K17" s="40"/>
      <c r="L17" s="39"/>
      <c r="M17" s="47"/>
      <c r="N17" s="39"/>
    </row>
    <row r="18" spans="1:14" ht="15.6" x14ac:dyDescent="0.3">
      <c r="A18" s="38" t="s">
        <v>10</v>
      </c>
      <c r="B18" s="39" t="s">
        <v>208</v>
      </c>
      <c r="C18" s="40" t="s">
        <v>209</v>
      </c>
      <c r="D18" s="39" t="s">
        <v>11</v>
      </c>
      <c r="E18" s="40" t="s">
        <v>166</v>
      </c>
      <c r="F18" s="40" t="s">
        <v>12</v>
      </c>
      <c r="G18" s="40" t="s">
        <v>13</v>
      </c>
      <c r="H18" s="40" t="s">
        <v>14</v>
      </c>
      <c r="I18" s="39" t="s">
        <v>15</v>
      </c>
      <c r="J18" s="40" t="s">
        <v>16</v>
      </c>
      <c r="K18" s="40"/>
      <c r="L18" s="39"/>
      <c r="M18" s="47"/>
      <c r="N18" s="39"/>
    </row>
    <row r="19" spans="1:14" ht="15.6" x14ac:dyDescent="0.3">
      <c r="A19" s="38" t="s">
        <v>108</v>
      </c>
      <c r="B19" s="39" t="s">
        <v>109</v>
      </c>
      <c r="C19" s="40" t="s">
        <v>210</v>
      </c>
      <c r="D19" s="39" t="s">
        <v>110</v>
      </c>
      <c r="E19" s="40" t="s">
        <v>166</v>
      </c>
      <c r="F19" s="40" t="s">
        <v>12</v>
      </c>
      <c r="G19" s="40" t="s">
        <v>13</v>
      </c>
      <c r="H19" s="40" t="s">
        <v>20</v>
      </c>
      <c r="I19" s="39" t="s">
        <v>33</v>
      </c>
      <c r="J19" s="40" t="s">
        <v>54</v>
      </c>
      <c r="K19" s="40"/>
      <c r="L19" s="39"/>
      <c r="M19" s="47"/>
      <c r="N19" s="39"/>
    </row>
    <row r="20" spans="1:14" ht="15.6" x14ac:dyDescent="0.3">
      <c r="A20" s="38" t="s">
        <v>111</v>
      </c>
      <c r="B20" s="39" t="s">
        <v>112</v>
      </c>
      <c r="C20" s="40" t="s">
        <v>211</v>
      </c>
      <c r="D20" s="39" t="s">
        <v>110</v>
      </c>
      <c r="E20" s="40" t="s">
        <v>166</v>
      </c>
      <c r="F20" s="40" t="s">
        <v>12</v>
      </c>
      <c r="G20" s="40" t="s">
        <v>13</v>
      </c>
      <c r="H20" s="40" t="s">
        <v>20</v>
      </c>
      <c r="I20" s="39" t="s">
        <v>113</v>
      </c>
      <c r="J20" s="40">
        <v>1811</v>
      </c>
      <c r="K20" s="40"/>
      <c r="L20" s="39"/>
      <c r="M20" s="47"/>
      <c r="N20" s="39"/>
    </row>
    <row r="21" spans="1:14" ht="15.6" x14ac:dyDescent="0.3">
      <c r="A21" s="38" t="s">
        <v>117</v>
      </c>
      <c r="B21" s="39" t="s">
        <v>115</v>
      </c>
      <c r="C21" s="40" t="s">
        <v>212</v>
      </c>
      <c r="D21" s="39" t="s">
        <v>121</v>
      </c>
      <c r="E21" s="40" t="s">
        <v>169</v>
      </c>
      <c r="F21" s="40" t="s">
        <v>82</v>
      </c>
      <c r="G21" s="40" t="s">
        <v>122</v>
      </c>
      <c r="H21" s="40" t="s">
        <v>20</v>
      </c>
      <c r="I21" s="39" t="s">
        <v>33</v>
      </c>
      <c r="J21" s="40" t="s">
        <v>80</v>
      </c>
      <c r="K21" s="40"/>
      <c r="L21" s="39"/>
      <c r="M21" s="47"/>
      <c r="N21" s="39"/>
    </row>
    <row r="22" spans="1:14" ht="15.6" x14ac:dyDescent="0.3">
      <c r="A22" s="38" t="s">
        <v>118</v>
      </c>
      <c r="B22" s="39" t="s">
        <v>119</v>
      </c>
      <c r="C22" s="40" t="s">
        <v>213</v>
      </c>
      <c r="D22" s="39" t="s">
        <v>53</v>
      </c>
      <c r="E22" s="40" t="s">
        <v>166</v>
      </c>
      <c r="F22" s="40" t="s">
        <v>19</v>
      </c>
      <c r="G22" s="40" t="s">
        <v>43</v>
      </c>
      <c r="H22" s="40" t="s">
        <v>20</v>
      </c>
      <c r="I22" s="39" t="s">
        <v>33</v>
      </c>
      <c r="J22" s="40" t="s">
        <v>54</v>
      </c>
      <c r="K22" s="40"/>
      <c r="L22" s="39"/>
      <c r="M22" s="47"/>
      <c r="N22" s="39"/>
    </row>
    <row r="23" spans="1:14" ht="15.6" x14ac:dyDescent="0.3">
      <c r="A23" s="38" t="s">
        <v>132</v>
      </c>
      <c r="B23" s="39" t="s">
        <v>133</v>
      </c>
      <c r="C23" s="40" t="s">
        <v>214</v>
      </c>
      <c r="D23" s="39" t="s">
        <v>46</v>
      </c>
      <c r="E23" s="40" t="s">
        <v>166</v>
      </c>
      <c r="F23" s="40" t="s">
        <v>78</v>
      </c>
      <c r="G23" s="40" t="s">
        <v>79</v>
      </c>
      <c r="H23" s="40" t="s">
        <v>20</v>
      </c>
      <c r="I23" s="39" t="s">
        <v>134</v>
      </c>
      <c r="J23" s="40">
        <v>1801</v>
      </c>
      <c r="K23" s="40"/>
      <c r="L23" s="39"/>
      <c r="M23" s="47"/>
      <c r="N23" s="39"/>
    </row>
    <row r="24" spans="1:14" ht="15.6" x14ac:dyDescent="0.3">
      <c r="A24" s="38" t="s">
        <v>136</v>
      </c>
      <c r="B24" s="39" t="s">
        <v>133</v>
      </c>
      <c r="C24" s="40" t="s">
        <v>214</v>
      </c>
      <c r="D24" s="39" t="s">
        <v>50</v>
      </c>
      <c r="E24" s="40" t="s">
        <v>169</v>
      </c>
      <c r="F24" s="40" t="s">
        <v>25</v>
      </c>
      <c r="G24" s="40" t="s">
        <v>26</v>
      </c>
      <c r="H24" s="40" t="s">
        <v>20</v>
      </c>
      <c r="I24" s="39" t="s">
        <v>150</v>
      </c>
      <c r="J24" s="40" t="s">
        <v>151</v>
      </c>
      <c r="K24" s="40"/>
      <c r="L24" s="39"/>
      <c r="M24" s="47"/>
      <c r="N24" s="39"/>
    </row>
    <row r="25" spans="1:14" ht="31.2" x14ac:dyDescent="0.3">
      <c r="A25" s="38" t="s">
        <v>137</v>
      </c>
      <c r="B25" s="39" t="s">
        <v>133</v>
      </c>
      <c r="C25" s="40" t="s">
        <v>214</v>
      </c>
      <c r="D25" s="39" t="s">
        <v>50</v>
      </c>
      <c r="E25" s="40" t="s">
        <v>169</v>
      </c>
      <c r="F25" s="40" t="s">
        <v>25</v>
      </c>
      <c r="G25" s="40" t="s">
        <v>26</v>
      </c>
      <c r="H25" s="40" t="s">
        <v>20</v>
      </c>
      <c r="I25" s="39" t="s">
        <v>150</v>
      </c>
      <c r="J25" s="40" t="s">
        <v>152</v>
      </c>
      <c r="K25" s="40"/>
      <c r="L25" s="39"/>
      <c r="M25" s="47"/>
      <c r="N25" s="39"/>
    </row>
    <row r="26" spans="1:14" ht="15.6" x14ac:dyDescent="0.3">
      <c r="A26" s="38" t="s">
        <v>135</v>
      </c>
      <c r="B26" s="39" t="s">
        <v>133</v>
      </c>
      <c r="C26" s="40" t="s">
        <v>214</v>
      </c>
      <c r="D26" s="39" t="s">
        <v>148</v>
      </c>
      <c r="E26" s="40" t="s">
        <v>166</v>
      </c>
      <c r="F26" s="40" t="s">
        <v>25</v>
      </c>
      <c r="G26" s="40" t="s">
        <v>26</v>
      </c>
      <c r="H26" s="40" t="s">
        <v>20</v>
      </c>
      <c r="I26" s="39" t="s">
        <v>33</v>
      </c>
      <c r="J26" s="40" t="s">
        <v>80</v>
      </c>
      <c r="K26" s="40">
        <v>1815</v>
      </c>
      <c r="L26" s="39"/>
      <c r="M26" s="47"/>
      <c r="N26" s="39"/>
    </row>
    <row r="27" spans="1:14" ht="15.6" x14ac:dyDescent="0.3">
      <c r="A27" s="38" t="s">
        <v>144</v>
      </c>
      <c r="B27" s="39" t="s">
        <v>133</v>
      </c>
      <c r="C27" s="40" t="s">
        <v>214</v>
      </c>
      <c r="D27" s="39" t="s">
        <v>121</v>
      </c>
      <c r="E27" s="40" t="s">
        <v>169</v>
      </c>
      <c r="F27" s="40" t="s">
        <v>82</v>
      </c>
      <c r="G27" s="40" t="s">
        <v>122</v>
      </c>
      <c r="H27" s="40" t="s">
        <v>20</v>
      </c>
      <c r="I27" s="39" t="s">
        <v>33</v>
      </c>
      <c r="J27" s="40" t="s">
        <v>80</v>
      </c>
      <c r="K27" s="40"/>
      <c r="L27" s="39"/>
      <c r="M27" s="47"/>
      <c r="N27" s="39"/>
    </row>
    <row r="28" spans="1:14" ht="15.6" x14ac:dyDescent="0.3">
      <c r="A28" s="38" t="s">
        <v>143</v>
      </c>
      <c r="B28" s="39" t="s">
        <v>133</v>
      </c>
      <c r="C28" s="40" t="s">
        <v>214</v>
      </c>
      <c r="D28" s="39" t="s">
        <v>121</v>
      </c>
      <c r="E28" s="40" t="s">
        <v>169</v>
      </c>
      <c r="F28" s="40" t="s">
        <v>82</v>
      </c>
      <c r="G28" s="40" t="s">
        <v>122</v>
      </c>
      <c r="H28" s="40" t="s">
        <v>20</v>
      </c>
      <c r="I28" s="39" t="s">
        <v>33</v>
      </c>
      <c r="J28" s="40">
        <v>1798</v>
      </c>
      <c r="K28" s="40"/>
      <c r="L28" s="39"/>
      <c r="M28" s="47"/>
      <c r="N28" s="39"/>
    </row>
    <row r="29" spans="1:14" ht="15.6" x14ac:dyDescent="0.3">
      <c r="A29" s="38" t="s">
        <v>146</v>
      </c>
      <c r="B29" s="39" t="s">
        <v>133</v>
      </c>
      <c r="C29" s="40" t="s">
        <v>214</v>
      </c>
      <c r="D29" s="39" t="s">
        <v>158</v>
      </c>
      <c r="E29" s="40" t="s">
        <v>166</v>
      </c>
      <c r="F29" s="40" t="s">
        <v>82</v>
      </c>
      <c r="G29" s="40" t="s">
        <v>122</v>
      </c>
      <c r="H29" s="40" t="s">
        <v>20</v>
      </c>
      <c r="I29" s="39" t="s">
        <v>159</v>
      </c>
      <c r="J29" s="40">
        <v>1801</v>
      </c>
      <c r="K29" s="40"/>
      <c r="L29" s="39"/>
      <c r="M29" s="47"/>
      <c r="N29" s="39"/>
    </row>
  </sheetData>
  <autoFilter ref="A4:N4" xr:uid="{00000000-0009-0000-0000-000009000000}"/>
  <mergeCells count="1">
    <mergeCell ref="A1:B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E9"/>
  <sheetViews>
    <sheetView workbookViewId="0">
      <selection activeCell="A7" sqref="A7"/>
    </sheetView>
  </sheetViews>
  <sheetFormatPr defaultRowHeight="14.4" x14ac:dyDescent="0.3"/>
  <cols>
    <col min="1" max="1" width="10.21875" customWidth="1"/>
    <col min="2" max="2" width="15" customWidth="1"/>
    <col min="3" max="3" width="14.109375" bestFit="1" customWidth="1"/>
    <col min="4" max="4" width="17.5546875" bestFit="1" customWidth="1"/>
  </cols>
  <sheetData>
    <row r="1" spans="1:5" x14ac:dyDescent="0.3">
      <c r="A1" s="70" t="s">
        <v>223</v>
      </c>
      <c r="B1" s="70"/>
      <c r="C1" s="70"/>
    </row>
    <row r="3" spans="1:5" x14ac:dyDescent="0.3">
      <c r="A3" s="56" t="s">
        <v>3</v>
      </c>
      <c r="B3" s="57" t="s">
        <v>217</v>
      </c>
      <c r="C3" s="58" t="s">
        <v>175</v>
      </c>
      <c r="D3" s="58" t="s">
        <v>224</v>
      </c>
      <c r="E3" s="4"/>
    </row>
    <row r="4" spans="1:5" x14ac:dyDescent="0.3">
      <c r="A4" s="24" t="s">
        <v>12</v>
      </c>
      <c r="B4" s="6">
        <v>4</v>
      </c>
      <c r="C4" s="5">
        <v>6</v>
      </c>
      <c r="D4" s="42">
        <f>GETPIVOTDATA("City",$A$3,"City","Cremona")/C4*100</f>
        <v>66.666666666666657</v>
      </c>
      <c r="E4" s="4"/>
    </row>
    <row r="5" spans="1:5" x14ac:dyDescent="0.3">
      <c r="A5" s="24" t="s">
        <v>78</v>
      </c>
      <c r="B5" s="6">
        <v>2</v>
      </c>
      <c r="C5" s="5">
        <v>2</v>
      </c>
      <c r="D5" s="42">
        <f>GETPIVOTDATA("City",$A$3,"City","Mantova")/C5*100</f>
        <v>100</v>
      </c>
      <c r="E5" s="4"/>
    </row>
    <row r="6" spans="1:5" x14ac:dyDescent="0.3">
      <c r="A6" s="24" t="s">
        <v>19</v>
      </c>
      <c r="B6" s="6">
        <v>9</v>
      </c>
      <c r="C6" s="5">
        <v>17</v>
      </c>
      <c r="D6" s="42">
        <f>GETPIVOTDATA("City",$A$3,"City","Milan")/C6*100</f>
        <v>52.941176470588239</v>
      </c>
      <c r="E6" s="4"/>
    </row>
    <row r="7" spans="1:5" x14ac:dyDescent="0.3">
      <c r="A7" s="24" t="s">
        <v>25</v>
      </c>
      <c r="B7" s="6">
        <v>3</v>
      </c>
      <c r="C7" s="5">
        <v>18</v>
      </c>
      <c r="D7" s="42">
        <f>GETPIVOTDATA("City",$A$3,"City","Venice")/C7*100</f>
        <v>16.666666666666664</v>
      </c>
      <c r="E7" s="4"/>
    </row>
    <row r="8" spans="1:5" x14ac:dyDescent="0.3">
      <c r="A8" s="24" t="s">
        <v>82</v>
      </c>
      <c r="B8" s="6">
        <v>7</v>
      </c>
      <c r="C8" s="5">
        <v>14</v>
      </c>
      <c r="D8" s="42">
        <f>GETPIVOTDATA("City",$A$3,"City","Verona")/C8*100</f>
        <v>50</v>
      </c>
      <c r="E8" s="4"/>
    </row>
    <row r="9" spans="1:5" x14ac:dyDescent="0.3">
      <c r="A9" s="54" t="s">
        <v>163</v>
      </c>
      <c r="B9" s="59">
        <v>25</v>
      </c>
      <c r="C9" s="58">
        <f>SUM(C4:C8)</f>
        <v>57</v>
      </c>
      <c r="D9" s="61">
        <f>GETPIVOTDATA("City",$A$3)/C9*100</f>
        <v>43.859649122807014</v>
      </c>
      <c r="E9" s="4"/>
    </row>
  </sheetData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1:D7"/>
  <sheetViews>
    <sheetView workbookViewId="0">
      <selection activeCell="L23" sqref="L23"/>
    </sheetView>
  </sheetViews>
  <sheetFormatPr defaultRowHeight="14.4" x14ac:dyDescent="0.3"/>
  <cols>
    <col min="1" max="1" width="16.88671875" customWidth="1"/>
    <col min="2" max="2" width="18.6640625" customWidth="1"/>
    <col min="3" max="3" width="14.109375" bestFit="1" customWidth="1"/>
    <col min="4" max="4" width="17.5546875" bestFit="1" customWidth="1"/>
  </cols>
  <sheetData>
    <row r="1" spans="1:4" x14ac:dyDescent="0.3">
      <c r="A1" s="70" t="s">
        <v>225</v>
      </c>
      <c r="B1" s="70"/>
      <c r="C1" s="70"/>
    </row>
    <row r="3" spans="1:4" x14ac:dyDescent="0.3">
      <c r="A3" s="56" t="s">
        <v>1</v>
      </c>
      <c r="B3" s="57" t="s">
        <v>217</v>
      </c>
      <c r="C3" s="58" t="s">
        <v>175</v>
      </c>
      <c r="D3" s="58" t="s">
        <v>224</v>
      </c>
    </row>
    <row r="4" spans="1:4" x14ac:dyDescent="0.3">
      <c r="A4" s="24" t="s">
        <v>183</v>
      </c>
      <c r="B4" s="6">
        <v>4</v>
      </c>
      <c r="C4" s="5">
        <v>7</v>
      </c>
      <c r="D4" s="42">
        <f>GETPIVOTDATA("Artist",$A$3,"Artist","Andrea Mantegna")/C4*100</f>
        <v>57.142857142857139</v>
      </c>
    </row>
    <row r="5" spans="1:4" x14ac:dyDescent="0.3">
      <c r="A5" s="26" t="s">
        <v>192</v>
      </c>
      <c r="B5" s="27">
        <v>2</v>
      </c>
      <c r="C5" s="44">
        <v>2</v>
      </c>
      <c r="D5" s="50">
        <f>GETPIVOTDATA("Artist",$A$3,"Artist","Fra Bartolommeo ")/C5*100</f>
        <v>100</v>
      </c>
    </row>
    <row r="6" spans="1:4" x14ac:dyDescent="0.3">
      <c r="A6" s="24" t="s">
        <v>133</v>
      </c>
      <c r="B6" s="6">
        <v>7</v>
      </c>
      <c r="C6" s="5">
        <v>15</v>
      </c>
      <c r="D6" s="42">
        <f>GETPIVOTDATA("Artist",$A$3,"Artist","Veronese")/C6*100</f>
        <v>46.666666666666664</v>
      </c>
    </row>
    <row r="7" spans="1:4" x14ac:dyDescent="0.3">
      <c r="A7" s="54" t="s">
        <v>163</v>
      </c>
      <c r="B7" s="59">
        <v>13</v>
      </c>
      <c r="C7" s="58">
        <f>SUM(C4:C6)</f>
        <v>24</v>
      </c>
      <c r="D7" s="61">
        <f>GETPIVOTDATA("Artist",$A$3)/C7*100</f>
        <v>54.166666666666664</v>
      </c>
    </row>
  </sheetData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N32"/>
  <sheetViews>
    <sheetView zoomScale="70" zoomScaleNormal="70" workbookViewId="0">
      <selection activeCell="J30" sqref="J30"/>
    </sheetView>
  </sheetViews>
  <sheetFormatPr defaultColWidth="9.109375" defaultRowHeight="13.8" x14ac:dyDescent="0.25"/>
  <cols>
    <col min="1" max="1" width="46.5546875" style="30" customWidth="1"/>
    <col min="2" max="2" width="18.21875" style="28" bestFit="1" customWidth="1"/>
    <col min="3" max="3" width="17.77734375" style="31" bestFit="1" customWidth="1"/>
    <col min="4" max="4" width="42" style="28" bestFit="1" customWidth="1"/>
    <col min="5" max="5" width="28.88671875" style="31" bestFit="1" customWidth="1"/>
    <col min="6" max="6" width="10.21875" style="31" bestFit="1" customWidth="1"/>
    <col min="7" max="7" width="23.44140625" style="31" bestFit="1" customWidth="1"/>
    <col min="8" max="8" width="16.44140625" style="31" bestFit="1" customWidth="1"/>
    <col min="9" max="9" width="24.5546875" style="28" bestFit="1" customWidth="1"/>
    <col min="10" max="10" width="20.44140625" style="31" bestFit="1" customWidth="1"/>
    <col min="11" max="11" width="18" style="31" bestFit="1" customWidth="1"/>
    <col min="12" max="12" width="22" style="28" bestFit="1" customWidth="1"/>
    <col min="13" max="13" width="27.6640625" style="28" bestFit="1" customWidth="1"/>
    <col min="14" max="14" width="10.21875" style="28" bestFit="1" customWidth="1"/>
    <col min="15" max="16384" width="9.109375" style="28"/>
  </cols>
  <sheetData>
    <row r="1" spans="1:14" ht="17.399999999999999" x14ac:dyDescent="0.3">
      <c r="A1" s="74" t="s">
        <v>226</v>
      </c>
      <c r="B1" s="74"/>
    </row>
    <row r="2" spans="1:14" ht="17.399999999999999" x14ac:dyDescent="0.3">
      <c r="A2" s="53"/>
      <c r="B2" s="53"/>
    </row>
    <row r="4" spans="1:14" s="29" customFormat="1" ht="16.8" x14ac:dyDescent="0.3">
      <c r="A4" s="36" t="s">
        <v>0</v>
      </c>
      <c r="B4" s="37" t="s">
        <v>1</v>
      </c>
      <c r="C4" s="37" t="s">
        <v>180</v>
      </c>
      <c r="D4" s="37" t="s">
        <v>2</v>
      </c>
      <c r="E4" s="37" t="s">
        <v>181</v>
      </c>
      <c r="F4" s="37" t="s">
        <v>3</v>
      </c>
      <c r="G4" s="37" t="s">
        <v>4</v>
      </c>
      <c r="H4" s="37" t="s">
        <v>5</v>
      </c>
      <c r="I4" s="37" t="s">
        <v>6</v>
      </c>
      <c r="J4" s="37" t="s">
        <v>7</v>
      </c>
      <c r="K4" s="37" t="s">
        <v>8</v>
      </c>
      <c r="L4" s="37" t="s">
        <v>9</v>
      </c>
      <c r="M4" s="37" t="s">
        <v>182</v>
      </c>
      <c r="N4" s="37" t="s">
        <v>3</v>
      </c>
    </row>
    <row r="5" spans="1:14" ht="15.6" x14ac:dyDescent="0.3">
      <c r="A5" s="38" t="s">
        <v>69</v>
      </c>
      <c r="B5" s="39" t="s">
        <v>183</v>
      </c>
      <c r="C5" s="40" t="s">
        <v>184</v>
      </c>
      <c r="D5" s="39" t="s">
        <v>77</v>
      </c>
      <c r="E5" s="40" t="s">
        <v>166</v>
      </c>
      <c r="F5" s="40" t="s">
        <v>78</v>
      </c>
      <c r="G5" s="40" t="s">
        <v>79</v>
      </c>
      <c r="H5" s="40" t="s">
        <v>20</v>
      </c>
      <c r="I5" s="39" t="s">
        <v>33</v>
      </c>
      <c r="J5" s="40" t="s">
        <v>80</v>
      </c>
      <c r="K5" s="40"/>
      <c r="L5" s="39"/>
      <c r="M5" s="39"/>
      <c r="N5" s="39"/>
    </row>
    <row r="6" spans="1:14" ht="15.6" x14ac:dyDescent="0.3">
      <c r="A6" s="38" t="s">
        <v>73</v>
      </c>
      <c r="B6" s="39" t="s">
        <v>183</v>
      </c>
      <c r="C6" s="40" t="s">
        <v>184</v>
      </c>
      <c r="D6" s="39" t="s">
        <v>81</v>
      </c>
      <c r="E6" s="40" t="s">
        <v>166</v>
      </c>
      <c r="F6" s="40" t="s">
        <v>82</v>
      </c>
      <c r="G6" s="40" t="s">
        <v>83</v>
      </c>
      <c r="H6" s="40" t="s">
        <v>20</v>
      </c>
      <c r="I6" s="39" t="s">
        <v>33</v>
      </c>
      <c r="J6" s="40" t="s">
        <v>80</v>
      </c>
      <c r="K6" s="40"/>
      <c r="L6" s="39"/>
      <c r="M6" s="39"/>
      <c r="N6" s="39"/>
    </row>
    <row r="7" spans="1:14" ht="15.6" x14ac:dyDescent="0.3">
      <c r="A7" s="38" t="s">
        <v>74</v>
      </c>
      <c r="B7" s="39" t="s">
        <v>183</v>
      </c>
      <c r="C7" s="40" t="s">
        <v>184</v>
      </c>
      <c r="D7" s="39" t="s">
        <v>81</v>
      </c>
      <c r="E7" s="40" t="s">
        <v>166</v>
      </c>
      <c r="F7" s="40" t="s">
        <v>82</v>
      </c>
      <c r="G7" s="40" t="s">
        <v>83</v>
      </c>
      <c r="H7" s="40" t="s">
        <v>20</v>
      </c>
      <c r="I7" s="39" t="s">
        <v>84</v>
      </c>
      <c r="J7" s="40">
        <v>1806</v>
      </c>
      <c r="K7" s="40"/>
      <c r="L7" s="39"/>
      <c r="M7" s="39"/>
      <c r="N7" s="39"/>
    </row>
    <row r="8" spans="1:14" ht="15.6" x14ac:dyDescent="0.3">
      <c r="A8" s="38" t="s">
        <v>75</v>
      </c>
      <c r="B8" s="39" t="s">
        <v>183</v>
      </c>
      <c r="C8" s="40" t="s">
        <v>184</v>
      </c>
      <c r="D8" s="39" t="s">
        <v>81</v>
      </c>
      <c r="E8" s="40" t="s">
        <v>166</v>
      </c>
      <c r="F8" s="40" t="s">
        <v>82</v>
      </c>
      <c r="G8" s="40" t="s">
        <v>83</v>
      </c>
      <c r="H8" s="40" t="s">
        <v>20</v>
      </c>
      <c r="I8" s="39" t="s">
        <v>84</v>
      </c>
      <c r="J8" s="40">
        <v>1806</v>
      </c>
      <c r="K8" s="40"/>
      <c r="L8" s="39"/>
      <c r="M8" s="39"/>
      <c r="N8" s="39"/>
    </row>
    <row r="9" spans="1:14" ht="15.6" x14ac:dyDescent="0.3">
      <c r="A9" s="38" t="s">
        <v>29</v>
      </c>
      <c r="B9" s="39" t="s">
        <v>30</v>
      </c>
      <c r="C9" s="40" t="s">
        <v>186</v>
      </c>
      <c r="D9" s="39" t="s">
        <v>31</v>
      </c>
      <c r="E9" s="40" t="s">
        <v>47</v>
      </c>
      <c r="F9" s="40" t="s">
        <v>19</v>
      </c>
      <c r="G9" s="40">
        <v>1812</v>
      </c>
      <c r="H9" s="40" t="s">
        <v>32</v>
      </c>
      <c r="I9" s="39" t="s">
        <v>33</v>
      </c>
      <c r="J9" s="40" t="s">
        <v>34</v>
      </c>
      <c r="K9" s="40"/>
      <c r="L9" s="39"/>
      <c r="M9" s="39"/>
      <c r="N9" s="39"/>
    </row>
    <row r="10" spans="1:14" ht="15.6" x14ac:dyDescent="0.3">
      <c r="A10" s="38" t="s">
        <v>44</v>
      </c>
      <c r="B10" s="39" t="s">
        <v>45</v>
      </c>
      <c r="C10" s="40" t="s">
        <v>189</v>
      </c>
      <c r="D10" s="39" t="s">
        <v>31</v>
      </c>
      <c r="E10" s="40" t="s">
        <v>47</v>
      </c>
      <c r="F10" s="40" t="s">
        <v>19</v>
      </c>
      <c r="G10" s="40">
        <v>1812</v>
      </c>
      <c r="H10" s="40" t="s">
        <v>32</v>
      </c>
      <c r="I10" s="39" t="s">
        <v>33</v>
      </c>
      <c r="J10" s="40" t="s">
        <v>34</v>
      </c>
      <c r="K10" s="40"/>
      <c r="L10" s="39"/>
      <c r="M10" s="39"/>
      <c r="N10" s="39"/>
    </row>
    <row r="11" spans="1:14" ht="15.6" x14ac:dyDescent="0.3">
      <c r="A11" s="38" t="s">
        <v>51</v>
      </c>
      <c r="B11" s="39" t="s">
        <v>52</v>
      </c>
      <c r="C11" s="40" t="s">
        <v>191</v>
      </c>
      <c r="D11" s="39" t="s">
        <v>53</v>
      </c>
      <c r="E11" s="40" t="s">
        <v>166</v>
      </c>
      <c r="F11" s="40" t="s">
        <v>19</v>
      </c>
      <c r="G11" s="40" t="s">
        <v>43</v>
      </c>
      <c r="H11" s="40" t="s">
        <v>20</v>
      </c>
      <c r="I11" s="39" t="s">
        <v>33</v>
      </c>
      <c r="J11" s="40" t="s">
        <v>54</v>
      </c>
      <c r="K11" s="40"/>
      <c r="L11" s="39"/>
      <c r="M11" s="47"/>
      <c r="N11" s="39"/>
    </row>
    <row r="12" spans="1:14" ht="15.6" x14ac:dyDescent="0.3">
      <c r="A12" s="38" t="s">
        <v>17</v>
      </c>
      <c r="B12" s="39" t="s">
        <v>192</v>
      </c>
      <c r="C12" s="40" t="s">
        <v>193</v>
      </c>
      <c r="D12" s="39"/>
      <c r="E12" s="40" t="s">
        <v>167</v>
      </c>
      <c r="F12" s="40" t="s">
        <v>19</v>
      </c>
      <c r="G12" s="40">
        <v>1796</v>
      </c>
      <c r="H12" s="40" t="s">
        <v>20</v>
      </c>
      <c r="I12" s="39" t="s">
        <v>21</v>
      </c>
      <c r="J12" s="40">
        <v>1801</v>
      </c>
      <c r="K12" s="40"/>
      <c r="L12" s="39"/>
      <c r="M12" s="47"/>
      <c r="N12" s="39"/>
    </row>
    <row r="13" spans="1:14" ht="15.6" x14ac:dyDescent="0.3">
      <c r="A13" s="38" t="s">
        <v>18</v>
      </c>
      <c r="B13" s="39" t="s">
        <v>192</v>
      </c>
      <c r="C13" s="40" t="s">
        <v>193</v>
      </c>
      <c r="D13" s="39"/>
      <c r="E13" s="40" t="s">
        <v>167</v>
      </c>
      <c r="F13" s="40" t="s">
        <v>19</v>
      </c>
      <c r="G13" s="40">
        <v>1796</v>
      </c>
      <c r="H13" s="40" t="s">
        <v>20</v>
      </c>
      <c r="I13" s="39" t="s">
        <v>21</v>
      </c>
      <c r="J13" s="40">
        <v>1801</v>
      </c>
      <c r="K13" s="40"/>
      <c r="L13" s="39"/>
      <c r="M13" s="47"/>
      <c r="N13" s="39"/>
    </row>
    <row r="14" spans="1:14" ht="15.6" x14ac:dyDescent="0.3">
      <c r="A14" s="38" t="s">
        <v>55</v>
      </c>
      <c r="B14" s="39" t="s">
        <v>56</v>
      </c>
      <c r="C14" s="40" t="s">
        <v>194</v>
      </c>
      <c r="D14" s="39" t="s">
        <v>42</v>
      </c>
      <c r="E14" s="40" t="s">
        <v>168</v>
      </c>
      <c r="F14" s="40" t="s">
        <v>19</v>
      </c>
      <c r="G14" s="40" t="s">
        <v>43</v>
      </c>
      <c r="H14" s="40" t="s">
        <v>20</v>
      </c>
      <c r="I14" s="39" t="s">
        <v>159</v>
      </c>
      <c r="J14" s="40">
        <v>1801</v>
      </c>
      <c r="K14" s="40"/>
      <c r="L14" s="39"/>
      <c r="M14" s="47"/>
      <c r="N14" s="39"/>
    </row>
    <row r="15" spans="1:14" ht="15.6" x14ac:dyDescent="0.3">
      <c r="A15" s="38" t="s">
        <v>65</v>
      </c>
      <c r="B15" s="39" t="s">
        <v>76</v>
      </c>
      <c r="C15" s="40" t="s">
        <v>201</v>
      </c>
      <c r="D15" s="39" t="s">
        <v>31</v>
      </c>
      <c r="E15" s="40" t="s">
        <v>47</v>
      </c>
      <c r="F15" s="40" t="s">
        <v>19</v>
      </c>
      <c r="G15" s="40">
        <v>1812</v>
      </c>
      <c r="H15" s="40" t="s">
        <v>32</v>
      </c>
      <c r="I15" s="39" t="s">
        <v>33</v>
      </c>
      <c r="J15" s="40" t="s">
        <v>34</v>
      </c>
      <c r="K15" s="40"/>
      <c r="L15" s="39"/>
      <c r="M15" s="47"/>
      <c r="N15" s="39"/>
    </row>
    <row r="16" spans="1:14" ht="31.2" x14ac:dyDescent="0.3">
      <c r="A16" s="38" t="s">
        <v>85</v>
      </c>
      <c r="B16" s="39" t="s">
        <v>86</v>
      </c>
      <c r="C16" s="40" t="s">
        <v>202</v>
      </c>
      <c r="D16" s="39" t="s">
        <v>31</v>
      </c>
      <c r="E16" s="40" t="s">
        <v>47</v>
      </c>
      <c r="F16" s="40" t="s">
        <v>19</v>
      </c>
      <c r="G16" s="40">
        <v>1812</v>
      </c>
      <c r="H16" s="40" t="s">
        <v>32</v>
      </c>
      <c r="I16" s="39" t="s">
        <v>33</v>
      </c>
      <c r="J16" s="40" t="s">
        <v>34</v>
      </c>
      <c r="K16" s="40"/>
      <c r="L16" s="39"/>
      <c r="M16" s="47"/>
      <c r="N16" s="39"/>
    </row>
    <row r="17" spans="1:14" ht="15.6" x14ac:dyDescent="0.3">
      <c r="A17" s="38" t="s">
        <v>87</v>
      </c>
      <c r="B17" s="39" t="s">
        <v>86</v>
      </c>
      <c r="C17" s="40" t="s">
        <v>202</v>
      </c>
      <c r="D17" s="39" t="s">
        <v>31</v>
      </c>
      <c r="E17" s="40" t="s">
        <v>47</v>
      </c>
      <c r="F17" s="40" t="s">
        <v>19</v>
      </c>
      <c r="G17" s="40">
        <v>1812</v>
      </c>
      <c r="H17" s="40" t="s">
        <v>32</v>
      </c>
      <c r="I17" s="39" t="s">
        <v>33</v>
      </c>
      <c r="J17" s="40" t="s">
        <v>34</v>
      </c>
      <c r="K17" s="40"/>
      <c r="L17" s="39"/>
      <c r="M17" s="47"/>
      <c r="N17" s="39"/>
    </row>
    <row r="18" spans="1:14" ht="15.6" x14ac:dyDescent="0.3">
      <c r="A18" s="38" t="s">
        <v>88</v>
      </c>
      <c r="B18" s="39" t="s">
        <v>89</v>
      </c>
      <c r="C18" s="40" t="s">
        <v>203</v>
      </c>
      <c r="D18" s="39" t="s">
        <v>59</v>
      </c>
      <c r="E18" s="40" t="s">
        <v>166</v>
      </c>
      <c r="F18" s="40" t="s">
        <v>12</v>
      </c>
      <c r="G18" s="40" t="s">
        <v>13</v>
      </c>
      <c r="H18" s="40" t="s">
        <v>20</v>
      </c>
      <c r="I18" s="39" t="s">
        <v>90</v>
      </c>
      <c r="J18" s="40">
        <v>1803</v>
      </c>
      <c r="K18" s="40"/>
      <c r="L18" s="39"/>
      <c r="M18" s="47"/>
      <c r="N18" s="39"/>
    </row>
    <row r="19" spans="1:14" ht="15.6" x14ac:dyDescent="0.3">
      <c r="A19" s="38" t="s">
        <v>96</v>
      </c>
      <c r="B19" s="39" t="s">
        <v>97</v>
      </c>
      <c r="C19" s="40" t="s">
        <v>206</v>
      </c>
      <c r="D19" s="39" t="s">
        <v>99</v>
      </c>
      <c r="E19" s="40" t="s">
        <v>166</v>
      </c>
      <c r="F19" s="40" t="s">
        <v>19</v>
      </c>
      <c r="G19" s="40" t="s">
        <v>68</v>
      </c>
      <c r="H19" s="40" t="s">
        <v>20</v>
      </c>
      <c r="I19" s="39" t="s">
        <v>227</v>
      </c>
      <c r="J19" s="40">
        <v>1811</v>
      </c>
      <c r="K19" s="40"/>
      <c r="L19" s="39"/>
      <c r="M19" s="47"/>
      <c r="N19" s="39"/>
    </row>
    <row r="20" spans="1:14" ht="15.6" x14ac:dyDescent="0.3">
      <c r="A20" s="38" t="s">
        <v>101</v>
      </c>
      <c r="B20" s="39" t="s">
        <v>102</v>
      </c>
      <c r="C20" s="40" t="s">
        <v>207</v>
      </c>
      <c r="D20" s="39" t="s">
        <v>104</v>
      </c>
      <c r="E20" s="40" t="s">
        <v>166</v>
      </c>
      <c r="F20" s="40" t="s">
        <v>19</v>
      </c>
      <c r="G20" s="40" t="s">
        <v>43</v>
      </c>
      <c r="H20" s="40" t="s">
        <v>20</v>
      </c>
      <c r="I20" s="39" t="s">
        <v>105</v>
      </c>
      <c r="J20" s="40" t="s">
        <v>106</v>
      </c>
      <c r="K20" s="40"/>
      <c r="L20" s="39"/>
      <c r="M20" s="47"/>
      <c r="N20" s="39"/>
    </row>
    <row r="21" spans="1:14" ht="15.6" x14ac:dyDescent="0.3">
      <c r="A21" s="38" t="s">
        <v>10</v>
      </c>
      <c r="B21" s="39" t="s">
        <v>208</v>
      </c>
      <c r="C21" s="40" t="s">
        <v>209</v>
      </c>
      <c r="D21" s="39" t="s">
        <v>11</v>
      </c>
      <c r="E21" s="40" t="s">
        <v>166</v>
      </c>
      <c r="F21" s="40" t="s">
        <v>12</v>
      </c>
      <c r="G21" s="40" t="s">
        <v>13</v>
      </c>
      <c r="H21" s="40" t="s">
        <v>14</v>
      </c>
      <c r="I21" s="39" t="s">
        <v>15</v>
      </c>
      <c r="J21" s="40" t="s">
        <v>16</v>
      </c>
      <c r="K21" s="40"/>
      <c r="L21" s="39"/>
      <c r="M21" s="47"/>
      <c r="N21" s="39"/>
    </row>
    <row r="22" spans="1:14" ht="15.6" x14ac:dyDescent="0.3">
      <c r="A22" s="38" t="s">
        <v>108</v>
      </c>
      <c r="B22" s="39" t="s">
        <v>109</v>
      </c>
      <c r="C22" s="40" t="s">
        <v>210</v>
      </c>
      <c r="D22" s="39" t="s">
        <v>110</v>
      </c>
      <c r="E22" s="40" t="s">
        <v>166</v>
      </c>
      <c r="F22" s="40" t="s">
        <v>12</v>
      </c>
      <c r="G22" s="40" t="s">
        <v>13</v>
      </c>
      <c r="H22" s="40" t="s">
        <v>20</v>
      </c>
      <c r="I22" s="39" t="s">
        <v>33</v>
      </c>
      <c r="J22" s="40" t="s">
        <v>54</v>
      </c>
      <c r="K22" s="40"/>
      <c r="L22" s="39"/>
      <c r="M22" s="47"/>
      <c r="N22" s="39"/>
    </row>
    <row r="23" spans="1:14" ht="15.6" x14ac:dyDescent="0.3">
      <c r="A23" s="38" t="s">
        <v>111</v>
      </c>
      <c r="B23" s="39" t="s">
        <v>112</v>
      </c>
      <c r="C23" s="40" t="s">
        <v>211</v>
      </c>
      <c r="D23" s="39" t="s">
        <v>110</v>
      </c>
      <c r="E23" s="40" t="s">
        <v>166</v>
      </c>
      <c r="F23" s="40" t="s">
        <v>12</v>
      </c>
      <c r="G23" s="40" t="s">
        <v>13</v>
      </c>
      <c r="H23" s="40" t="s">
        <v>20</v>
      </c>
      <c r="I23" s="39" t="s">
        <v>113</v>
      </c>
      <c r="J23" s="40">
        <v>1811</v>
      </c>
      <c r="K23" s="40"/>
      <c r="L23" s="39"/>
      <c r="M23" s="47"/>
      <c r="N23" s="39"/>
    </row>
    <row r="24" spans="1:14" ht="15.6" x14ac:dyDescent="0.3">
      <c r="A24" s="38" t="s">
        <v>117</v>
      </c>
      <c r="B24" s="39" t="s">
        <v>115</v>
      </c>
      <c r="C24" s="40" t="s">
        <v>212</v>
      </c>
      <c r="D24" s="39" t="s">
        <v>121</v>
      </c>
      <c r="E24" s="40" t="s">
        <v>169</v>
      </c>
      <c r="F24" s="40" t="s">
        <v>82</v>
      </c>
      <c r="G24" s="40" t="s">
        <v>122</v>
      </c>
      <c r="H24" s="40" t="s">
        <v>20</v>
      </c>
      <c r="I24" s="39" t="s">
        <v>33</v>
      </c>
      <c r="J24" s="40" t="s">
        <v>80</v>
      </c>
      <c r="K24" s="40"/>
      <c r="L24" s="39"/>
      <c r="M24" s="47"/>
      <c r="N24" s="39"/>
    </row>
    <row r="25" spans="1:14" ht="15.6" x14ac:dyDescent="0.3">
      <c r="A25" s="38" t="s">
        <v>118</v>
      </c>
      <c r="B25" s="39" t="s">
        <v>119</v>
      </c>
      <c r="C25" s="40" t="s">
        <v>213</v>
      </c>
      <c r="D25" s="39" t="s">
        <v>53</v>
      </c>
      <c r="E25" s="40" t="s">
        <v>166</v>
      </c>
      <c r="F25" s="40" t="s">
        <v>19</v>
      </c>
      <c r="G25" s="40" t="s">
        <v>43</v>
      </c>
      <c r="H25" s="40" t="s">
        <v>20</v>
      </c>
      <c r="I25" s="39" t="s">
        <v>33</v>
      </c>
      <c r="J25" s="40" t="s">
        <v>54</v>
      </c>
      <c r="K25" s="40"/>
      <c r="L25" s="39"/>
      <c r="M25" s="47"/>
      <c r="N25" s="39"/>
    </row>
    <row r="26" spans="1:14" ht="15.6" x14ac:dyDescent="0.3">
      <c r="A26" s="38" t="s">
        <v>132</v>
      </c>
      <c r="B26" s="39" t="s">
        <v>133</v>
      </c>
      <c r="C26" s="40" t="s">
        <v>214</v>
      </c>
      <c r="D26" s="39" t="s">
        <v>46</v>
      </c>
      <c r="E26" s="40" t="s">
        <v>166</v>
      </c>
      <c r="F26" s="40" t="s">
        <v>78</v>
      </c>
      <c r="G26" s="40" t="s">
        <v>79</v>
      </c>
      <c r="H26" s="40" t="s">
        <v>20</v>
      </c>
      <c r="I26" s="39" t="s">
        <v>134</v>
      </c>
      <c r="J26" s="40">
        <v>1801</v>
      </c>
      <c r="K26" s="40"/>
      <c r="L26" s="39"/>
      <c r="M26" s="47"/>
      <c r="N26" s="39"/>
    </row>
    <row r="27" spans="1:14" ht="15.6" x14ac:dyDescent="0.3">
      <c r="A27" s="38" t="s">
        <v>136</v>
      </c>
      <c r="B27" s="39" t="s">
        <v>133</v>
      </c>
      <c r="C27" s="40" t="s">
        <v>214</v>
      </c>
      <c r="D27" s="39" t="s">
        <v>50</v>
      </c>
      <c r="E27" s="40" t="s">
        <v>169</v>
      </c>
      <c r="F27" s="40" t="s">
        <v>25</v>
      </c>
      <c r="G27" s="40" t="s">
        <v>26</v>
      </c>
      <c r="H27" s="40" t="s">
        <v>20</v>
      </c>
      <c r="I27" s="39" t="s">
        <v>150</v>
      </c>
      <c r="J27" s="40" t="s">
        <v>151</v>
      </c>
      <c r="K27" s="40"/>
      <c r="L27" s="39"/>
      <c r="M27" s="47"/>
      <c r="N27" s="39"/>
    </row>
    <row r="28" spans="1:14" ht="15.6" x14ac:dyDescent="0.3">
      <c r="A28" s="38" t="s">
        <v>137</v>
      </c>
      <c r="B28" s="39" t="s">
        <v>133</v>
      </c>
      <c r="C28" s="40" t="s">
        <v>214</v>
      </c>
      <c r="D28" s="39" t="s">
        <v>50</v>
      </c>
      <c r="E28" s="40" t="s">
        <v>169</v>
      </c>
      <c r="F28" s="40" t="s">
        <v>25</v>
      </c>
      <c r="G28" s="40" t="s">
        <v>26</v>
      </c>
      <c r="H28" s="40" t="s">
        <v>20</v>
      </c>
      <c r="I28" s="39" t="s">
        <v>150</v>
      </c>
      <c r="J28" s="40" t="s">
        <v>152</v>
      </c>
      <c r="K28" s="40"/>
      <c r="L28" s="39"/>
      <c r="M28" s="47"/>
      <c r="N28" s="39"/>
    </row>
    <row r="29" spans="1:14" ht="15.6" x14ac:dyDescent="0.3">
      <c r="A29" s="38" t="s">
        <v>135</v>
      </c>
      <c r="B29" s="39" t="s">
        <v>133</v>
      </c>
      <c r="C29" s="40" t="s">
        <v>214</v>
      </c>
      <c r="D29" s="39" t="s">
        <v>148</v>
      </c>
      <c r="E29" s="40" t="s">
        <v>166</v>
      </c>
      <c r="F29" s="40" t="s">
        <v>25</v>
      </c>
      <c r="G29" s="40" t="s">
        <v>26</v>
      </c>
      <c r="H29" s="40" t="s">
        <v>20</v>
      </c>
      <c r="I29" s="39" t="s">
        <v>33</v>
      </c>
      <c r="J29" s="40" t="s">
        <v>80</v>
      </c>
      <c r="K29" s="40">
        <v>1815</v>
      </c>
      <c r="L29" s="39"/>
      <c r="M29" s="47"/>
      <c r="N29" s="39"/>
    </row>
    <row r="30" spans="1:14" ht="15.6" x14ac:dyDescent="0.3">
      <c r="A30" s="38" t="s">
        <v>144</v>
      </c>
      <c r="B30" s="39" t="s">
        <v>133</v>
      </c>
      <c r="C30" s="40" t="s">
        <v>214</v>
      </c>
      <c r="D30" s="39" t="s">
        <v>121</v>
      </c>
      <c r="E30" s="40" t="s">
        <v>169</v>
      </c>
      <c r="F30" s="40" t="s">
        <v>82</v>
      </c>
      <c r="G30" s="40" t="s">
        <v>122</v>
      </c>
      <c r="H30" s="40" t="s">
        <v>20</v>
      </c>
      <c r="I30" s="39" t="s">
        <v>33</v>
      </c>
      <c r="J30" s="40" t="s">
        <v>80</v>
      </c>
      <c r="K30" s="40"/>
      <c r="L30" s="39"/>
      <c r="M30" s="47"/>
      <c r="N30" s="39"/>
    </row>
    <row r="31" spans="1:14" ht="15.6" x14ac:dyDescent="0.3">
      <c r="A31" s="38" t="s">
        <v>143</v>
      </c>
      <c r="B31" s="39" t="s">
        <v>133</v>
      </c>
      <c r="C31" s="40" t="s">
        <v>214</v>
      </c>
      <c r="D31" s="39" t="s">
        <v>121</v>
      </c>
      <c r="E31" s="40" t="s">
        <v>169</v>
      </c>
      <c r="F31" s="40" t="s">
        <v>82</v>
      </c>
      <c r="G31" s="40" t="s">
        <v>122</v>
      </c>
      <c r="H31" s="40" t="s">
        <v>20</v>
      </c>
      <c r="I31" s="39" t="s">
        <v>33</v>
      </c>
      <c r="J31" s="40">
        <v>1798</v>
      </c>
      <c r="K31" s="40"/>
      <c r="L31" s="39"/>
      <c r="M31" s="47"/>
      <c r="N31" s="39"/>
    </row>
    <row r="32" spans="1:14" ht="15.6" x14ac:dyDescent="0.3">
      <c r="A32" s="38" t="s">
        <v>146</v>
      </c>
      <c r="B32" s="39" t="s">
        <v>133</v>
      </c>
      <c r="C32" s="40" t="s">
        <v>214</v>
      </c>
      <c r="D32" s="39" t="s">
        <v>158</v>
      </c>
      <c r="E32" s="40" t="s">
        <v>166</v>
      </c>
      <c r="F32" s="40" t="s">
        <v>82</v>
      </c>
      <c r="G32" s="40" t="s">
        <v>122</v>
      </c>
      <c r="H32" s="40" t="s">
        <v>20</v>
      </c>
      <c r="I32" s="39" t="s">
        <v>159</v>
      </c>
      <c r="J32" s="40">
        <v>1801</v>
      </c>
      <c r="K32" s="40"/>
      <c r="L32" s="39"/>
      <c r="M32" s="47"/>
      <c r="N32" s="39"/>
    </row>
  </sheetData>
  <autoFilter ref="A4:N32" xr:uid="{00000000-0009-0000-0000-00000C000000}"/>
  <mergeCells count="1">
    <mergeCell ref="A1:B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B15"/>
  <sheetViews>
    <sheetView workbookViewId="0">
      <selection activeCell="A34" sqref="A34"/>
    </sheetView>
  </sheetViews>
  <sheetFormatPr defaultRowHeight="14.4" x14ac:dyDescent="0.3"/>
  <cols>
    <col min="1" max="1" width="21.6640625" customWidth="1"/>
    <col min="2" max="2" width="11.6640625" customWidth="1"/>
  </cols>
  <sheetData>
    <row r="1" spans="1:2" x14ac:dyDescent="0.3">
      <c r="A1" s="70" t="s">
        <v>6</v>
      </c>
      <c r="B1" s="70"/>
    </row>
    <row r="3" spans="1:2" x14ac:dyDescent="0.3">
      <c r="A3" s="56" t="s">
        <v>178</v>
      </c>
      <c r="B3" s="57" t="s">
        <v>217</v>
      </c>
    </row>
    <row r="4" spans="1:2" x14ac:dyDescent="0.3">
      <c r="A4" s="24" t="s">
        <v>15</v>
      </c>
      <c r="B4" s="6">
        <v>1</v>
      </c>
    </row>
    <row r="5" spans="1:2" x14ac:dyDescent="0.3">
      <c r="A5" s="24" t="s">
        <v>227</v>
      </c>
      <c r="B5" s="6">
        <v>1</v>
      </c>
    </row>
    <row r="6" spans="1:2" x14ac:dyDescent="0.3">
      <c r="A6" s="24" t="s">
        <v>134</v>
      </c>
      <c r="B6" s="6">
        <v>1</v>
      </c>
    </row>
    <row r="7" spans="1:2" x14ac:dyDescent="0.3">
      <c r="A7" s="24" t="s">
        <v>21</v>
      </c>
      <c r="B7" s="6">
        <v>2</v>
      </c>
    </row>
    <row r="8" spans="1:2" x14ac:dyDescent="0.3">
      <c r="A8" s="24" t="s">
        <v>90</v>
      </c>
      <c r="B8" s="6">
        <v>1</v>
      </c>
    </row>
    <row r="9" spans="1:2" x14ac:dyDescent="0.3">
      <c r="A9" s="24" t="s">
        <v>159</v>
      </c>
      <c r="B9" s="6">
        <v>2</v>
      </c>
    </row>
    <row r="10" spans="1:2" x14ac:dyDescent="0.3">
      <c r="A10" s="24" t="s">
        <v>84</v>
      </c>
      <c r="B10" s="6">
        <v>2</v>
      </c>
    </row>
    <row r="11" spans="1:2" x14ac:dyDescent="0.3">
      <c r="A11" s="24" t="s">
        <v>105</v>
      </c>
      <c r="B11" s="6">
        <v>1</v>
      </c>
    </row>
    <row r="12" spans="1:2" x14ac:dyDescent="0.3">
      <c r="A12" s="24" t="s">
        <v>33</v>
      </c>
      <c r="B12" s="6">
        <v>14</v>
      </c>
    </row>
    <row r="13" spans="1:2" x14ac:dyDescent="0.3">
      <c r="A13" s="24" t="s">
        <v>113</v>
      </c>
      <c r="B13" s="6">
        <v>1</v>
      </c>
    </row>
    <row r="14" spans="1:2" x14ac:dyDescent="0.3">
      <c r="A14" s="24" t="s">
        <v>150</v>
      </c>
      <c r="B14" s="6">
        <v>2</v>
      </c>
    </row>
    <row r="15" spans="1:2" x14ac:dyDescent="0.3">
      <c r="A15" s="54" t="s">
        <v>163</v>
      </c>
      <c r="B15" s="59">
        <v>28</v>
      </c>
    </row>
  </sheetData>
  <mergeCells count="1">
    <mergeCell ref="A1:B1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B9"/>
  <sheetViews>
    <sheetView workbookViewId="0">
      <selection activeCell="A7" sqref="A7:B7"/>
    </sheetView>
  </sheetViews>
  <sheetFormatPr defaultRowHeight="14.4" x14ac:dyDescent="0.3"/>
  <cols>
    <col min="1" max="1" width="11.21875" customWidth="1"/>
    <col min="2" max="2" width="19.44140625" bestFit="1" customWidth="1"/>
  </cols>
  <sheetData>
    <row r="1" spans="1:2" x14ac:dyDescent="0.3">
      <c r="A1" s="70" t="s">
        <v>164</v>
      </c>
      <c r="B1" s="70"/>
    </row>
    <row r="3" spans="1:2" x14ac:dyDescent="0.3">
      <c r="A3" s="56" t="s">
        <v>3</v>
      </c>
      <c r="B3" s="57" t="s">
        <v>217</v>
      </c>
    </row>
    <row r="4" spans="1:2" x14ac:dyDescent="0.3">
      <c r="A4" s="24" t="s">
        <v>12</v>
      </c>
      <c r="B4" s="6">
        <v>6</v>
      </c>
    </row>
    <row r="5" spans="1:2" x14ac:dyDescent="0.3">
      <c r="A5" s="24" t="s">
        <v>78</v>
      </c>
      <c r="B5" s="6">
        <v>2</v>
      </c>
    </row>
    <row r="6" spans="1:2" x14ac:dyDescent="0.3">
      <c r="A6" s="24" t="s">
        <v>19</v>
      </c>
      <c r="B6" s="6">
        <v>17</v>
      </c>
    </row>
    <row r="7" spans="1:2" x14ac:dyDescent="0.3">
      <c r="A7" s="26" t="s">
        <v>25</v>
      </c>
      <c r="B7" s="27">
        <v>18</v>
      </c>
    </row>
    <row r="8" spans="1:2" x14ac:dyDescent="0.3">
      <c r="A8" s="24" t="s">
        <v>82</v>
      </c>
      <c r="B8" s="6">
        <v>14</v>
      </c>
    </row>
    <row r="9" spans="1:2" x14ac:dyDescent="0.3">
      <c r="A9" s="54" t="s">
        <v>163</v>
      </c>
      <c r="B9" s="59">
        <v>57</v>
      </c>
    </row>
  </sheetData>
  <mergeCells count="1">
    <mergeCell ref="A1:B1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D31"/>
  <sheetViews>
    <sheetView workbookViewId="0">
      <selection activeCell="F19" sqref="F19"/>
    </sheetView>
  </sheetViews>
  <sheetFormatPr defaultRowHeight="14.4" x14ac:dyDescent="0.3"/>
  <cols>
    <col min="1" max="1" width="15.88671875" customWidth="1"/>
    <col min="2" max="2" width="17.5546875" customWidth="1"/>
  </cols>
  <sheetData>
    <row r="1" spans="1:4" x14ac:dyDescent="0.3">
      <c r="A1" s="71" t="s">
        <v>171</v>
      </c>
      <c r="B1" s="72"/>
    </row>
    <row r="3" spans="1:4" x14ac:dyDescent="0.3">
      <c r="A3" s="56" t="s">
        <v>1</v>
      </c>
      <c r="B3" s="57" t="s">
        <v>217</v>
      </c>
      <c r="D3" s="7"/>
    </row>
    <row r="4" spans="1:4" x14ac:dyDescent="0.3">
      <c r="A4" s="26" t="s">
        <v>183</v>
      </c>
      <c r="B4" s="27">
        <v>7</v>
      </c>
    </row>
    <row r="5" spans="1:4" x14ac:dyDescent="0.3">
      <c r="A5" s="24" t="s">
        <v>192</v>
      </c>
      <c r="B5" s="6">
        <v>2</v>
      </c>
    </row>
    <row r="6" spans="1:4" x14ac:dyDescent="0.3">
      <c r="A6" s="24" t="s">
        <v>66</v>
      </c>
      <c r="B6" s="6">
        <v>2</v>
      </c>
    </row>
    <row r="7" spans="1:4" x14ac:dyDescent="0.3">
      <c r="A7" s="24" t="s">
        <v>86</v>
      </c>
      <c r="B7" s="6">
        <v>2</v>
      </c>
    </row>
    <row r="8" spans="1:4" x14ac:dyDescent="0.3">
      <c r="A8" s="24" t="s">
        <v>102</v>
      </c>
      <c r="B8" s="6">
        <v>2</v>
      </c>
    </row>
    <row r="9" spans="1:4" x14ac:dyDescent="0.3">
      <c r="A9" s="24" t="s">
        <v>115</v>
      </c>
      <c r="B9" s="6">
        <v>3</v>
      </c>
    </row>
    <row r="10" spans="1:4" x14ac:dyDescent="0.3">
      <c r="A10" s="26" t="s">
        <v>119</v>
      </c>
      <c r="B10" s="27">
        <v>5</v>
      </c>
    </row>
    <row r="11" spans="1:4" x14ac:dyDescent="0.3">
      <c r="A11" s="26" t="s">
        <v>133</v>
      </c>
      <c r="B11" s="27">
        <v>15</v>
      </c>
    </row>
    <row r="12" spans="1:4" x14ac:dyDescent="0.3">
      <c r="A12" s="54" t="s">
        <v>163</v>
      </c>
      <c r="B12" s="59">
        <v>38</v>
      </c>
    </row>
    <row r="31" ht="15" thickBot="1" x14ac:dyDescent="0.35"/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B21"/>
  <sheetViews>
    <sheetView workbookViewId="0">
      <selection activeCell="B19" activeCellId="2" sqref="A3:B3 A19 B19"/>
    </sheetView>
  </sheetViews>
  <sheetFormatPr defaultRowHeight="14.4" x14ac:dyDescent="0.3"/>
  <cols>
    <col min="1" max="1" width="20.21875" customWidth="1"/>
    <col min="2" max="2" width="14.33203125" customWidth="1"/>
  </cols>
  <sheetData>
    <row r="1" spans="1:2" x14ac:dyDescent="0.3">
      <c r="A1" s="70" t="s">
        <v>172</v>
      </c>
      <c r="B1" s="70"/>
    </row>
    <row r="3" spans="1:2" x14ac:dyDescent="0.3">
      <c r="A3" s="56" t="s">
        <v>165</v>
      </c>
      <c r="B3" s="57" t="s">
        <v>217</v>
      </c>
    </row>
    <row r="4" spans="1:2" x14ac:dyDescent="0.3">
      <c r="A4" s="26" t="s">
        <v>166</v>
      </c>
      <c r="B4" s="27"/>
    </row>
    <row r="5" spans="1:2" x14ac:dyDescent="0.3">
      <c r="A5" s="25" t="s">
        <v>12</v>
      </c>
      <c r="B5" s="6">
        <v>6</v>
      </c>
    </row>
    <row r="6" spans="1:2" x14ac:dyDescent="0.3">
      <c r="A6" s="25" t="s">
        <v>78</v>
      </c>
      <c r="B6" s="6">
        <v>2</v>
      </c>
    </row>
    <row r="7" spans="1:2" x14ac:dyDescent="0.3">
      <c r="A7" s="25" t="s">
        <v>19</v>
      </c>
      <c r="B7" s="6">
        <v>5</v>
      </c>
    </row>
    <row r="8" spans="1:2" x14ac:dyDescent="0.3">
      <c r="A8" s="25" t="s">
        <v>25</v>
      </c>
      <c r="B8" s="6">
        <v>12</v>
      </c>
    </row>
    <row r="9" spans="1:2" x14ac:dyDescent="0.3">
      <c r="A9" s="25" t="s">
        <v>82</v>
      </c>
      <c r="B9" s="6">
        <v>10</v>
      </c>
    </row>
    <row r="10" spans="1:2" x14ac:dyDescent="0.3">
      <c r="A10" s="26" t="s">
        <v>47</v>
      </c>
      <c r="B10" s="27"/>
    </row>
    <row r="11" spans="1:2" x14ac:dyDescent="0.3">
      <c r="A11" s="25" t="s">
        <v>19</v>
      </c>
      <c r="B11" s="6">
        <v>5</v>
      </c>
    </row>
    <row r="12" spans="1:2" x14ac:dyDescent="0.3">
      <c r="A12" s="26" t="s">
        <v>168</v>
      </c>
      <c r="B12" s="27"/>
    </row>
    <row r="13" spans="1:2" x14ac:dyDescent="0.3">
      <c r="A13" s="25" t="s">
        <v>19</v>
      </c>
      <c r="B13" s="6">
        <v>5</v>
      </c>
    </row>
    <row r="14" spans="1:2" x14ac:dyDescent="0.3">
      <c r="A14" s="26" t="s">
        <v>169</v>
      </c>
      <c r="B14" s="27"/>
    </row>
    <row r="15" spans="1:2" x14ac:dyDescent="0.3">
      <c r="A15" s="25" t="s">
        <v>25</v>
      </c>
      <c r="B15" s="6">
        <v>6</v>
      </c>
    </row>
    <row r="16" spans="1:2" x14ac:dyDescent="0.3">
      <c r="A16" s="25" t="s">
        <v>82</v>
      </c>
      <c r="B16" s="6">
        <v>4</v>
      </c>
    </row>
    <row r="17" spans="1:2" x14ac:dyDescent="0.3">
      <c r="A17" s="26" t="s">
        <v>167</v>
      </c>
      <c r="B17" s="27"/>
    </row>
    <row r="18" spans="1:2" x14ac:dyDescent="0.3">
      <c r="A18" s="25" t="s">
        <v>19</v>
      </c>
      <c r="B18" s="6">
        <v>2</v>
      </c>
    </row>
    <row r="19" spans="1:2" x14ac:dyDescent="0.3">
      <c r="A19" s="54" t="s">
        <v>163</v>
      </c>
      <c r="B19" s="59">
        <v>57</v>
      </c>
    </row>
    <row r="21" spans="1:2" ht="15" thickBot="1" x14ac:dyDescent="0.35"/>
  </sheetData>
  <mergeCells count="1">
    <mergeCell ref="A1:B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B20"/>
  <sheetViews>
    <sheetView workbookViewId="0">
      <selection activeCell="C16" sqref="C16"/>
    </sheetView>
  </sheetViews>
  <sheetFormatPr defaultRowHeight="14.4" x14ac:dyDescent="0.3"/>
  <cols>
    <col min="1" max="1" width="12.109375" customWidth="1"/>
    <col min="2" max="2" width="16.77734375" customWidth="1"/>
  </cols>
  <sheetData>
    <row r="1" spans="1:2" x14ac:dyDescent="0.3">
      <c r="A1" s="71" t="s">
        <v>173</v>
      </c>
      <c r="B1" s="72"/>
    </row>
    <row r="3" spans="1:2" x14ac:dyDescent="0.3">
      <c r="A3" s="56" t="s">
        <v>176</v>
      </c>
      <c r="B3" s="57" t="s">
        <v>217</v>
      </c>
    </row>
    <row r="4" spans="1:2" x14ac:dyDescent="0.3">
      <c r="A4" s="24" t="s">
        <v>32</v>
      </c>
      <c r="B4" s="6">
        <v>5</v>
      </c>
    </row>
    <row r="5" spans="1:2" x14ac:dyDescent="0.3">
      <c r="A5" s="24" t="s">
        <v>16</v>
      </c>
      <c r="B5" s="6">
        <v>2</v>
      </c>
    </row>
    <row r="6" spans="1:2" x14ac:dyDescent="0.3">
      <c r="A6" s="24" t="s">
        <v>20</v>
      </c>
      <c r="B6" s="6">
        <v>22</v>
      </c>
    </row>
    <row r="7" spans="1:2" x14ac:dyDescent="0.3">
      <c r="A7" s="24" t="s">
        <v>14</v>
      </c>
      <c r="B7" s="6">
        <v>1</v>
      </c>
    </row>
    <row r="8" spans="1:2" x14ac:dyDescent="0.3">
      <c r="A8" s="24" t="s">
        <v>27</v>
      </c>
      <c r="B8" s="6">
        <v>25</v>
      </c>
    </row>
    <row r="9" spans="1:2" x14ac:dyDescent="0.3">
      <c r="A9" s="24" t="s">
        <v>128</v>
      </c>
      <c r="B9" s="6">
        <v>1</v>
      </c>
    </row>
    <row r="10" spans="1:2" x14ac:dyDescent="0.3">
      <c r="A10" s="24" t="s">
        <v>157</v>
      </c>
      <c r="B10" s="6">
        <v>1</v>
      </c>
    </row>
    <row r="11" spans="1:2" x14ac:dyDescent="0.3">
      <c r="A11" s="54" t="s">
        <v>177</v>
      </c>
      <c r="B11" s="59">
        <v>57</v>
      </c>
    </row>
    <row r="20" ht="15" thickBot="1" x14ac:dyDescent="0.35"/>
  </sheetData>
  <mergeCells count="1">
    <mergeCell ref="A1:B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N36"/>
  <sheetViews>
    <sheetView topLeftCell="E1" zoomScale="70" zoomScaleNormal="70" workbookViewId="0">
      <selection sqref="A1:B1"/>
    </sheetView>
  </sheetViews>
  <sheetFormatPr defaultColWidth="9.109375" defaultRowHeight="13.8" x14ac:dyDescent="0.25"/>
  <cols>
    <col min="1" max="1" width="56.33203125" style="34" customWidth="1"/>
    <col min="2" max="2" width="24.6640625" style="33" bestFit="1" customWidth="1"/>
    <col min="3" max="3" width="19.109375" style="32" bestFit="1" customWidth="1"/>
    <col min="4" max="4" width="29.109375" style="33" bestFit="1" customWidth="1"/>
    <col min="5" max="5" width="30.44140625" style="32" bestFit="1" customWidth="1"/>
    <col min="6" max="6" width="11.33203125" style="32" bestFit="1" customWidth="1"/>
    <col min="7" max="7" width="24.6640625" style="32" bestFit="1" customWidth="1"/>
    <col min="8" max="8" width="17.44140625" style="32" bestFit="1" customWidth="1"/>
    <col min="9" max="9" width="26" style="33" bestFit="1" customWidth="1"/>
    <col min="10" max="10" width="21.77734375" style="32" bestFit="1" customWidth="1"/>
    <col min="11" max="11" width="19.21875" style="32" bestFit="1" customWidth="1"/>
    <col min="12" max="12" width="33.44140625" style="33" bestFit="1" customWidth="1"/>
    <col min="13" max="13" width="29" style="32" customWidth="1"/>
    <col min="14" max="14" width="11.33203125" style="32" bestFit="1" customWidth="1"/>
    <col min="15" max="16384" width="9.109375" style="33"/>
  </cols>
  <sheetData>
    <row r="1" spans="1:14" ht="17.399999999999999" x14ac:dyDescent="0.3">
      <c r="A1" s="73" t="s">
        <v>170</v>
      </c>
      <c r="B1" s="73"/>
    </row>
    <row r="2" spans="1:14" ht="17.399999999999999" x14ac:dyDescent="0.3">
      <c r="A2" s="52"/>
      <c r="B2" s="52"/>
    </row>
    <row r="4" spans="1:14" s="35" customFormat="1" ht="16.8" x14ac:dyDescent="0.3">
      <c r="A4" s="36" t="s">
        <v>0</v>
      </c>
      <c r="B4" s="37" t="s">
        <v>1</v>
      </c>
      <c r="C4" s="37" t="s">
        <v>180</v>
      </c>
      <c r="D4" s="37" t="s">
        <v>2</v>
      </c>
      <c r="E4" s="37" t="s">
        <v>181</v>
      </c>
      <c r="F4" s="37" t="s">
        <v>3</v>
      </c>
      <c r="G4" s="37" t="s">
        <v>4</v>
      </c>
      <c r="H4" s="37" t="s">
        <v>5</v>
      </c>
      <c r="I4" s="37" t="s">
        <v>6</v>
      </c>
      <c r="J4" s="37" t="s">
        <v>7</v>
      </c>
      <c r="K4" s="37" t="s">
        <v>8</v>
      </c>
      <c r="L4" s="37" t="s">
        <v>9</v>
      </c>
      <c r="M4" s="37" t="s">
        <v>182</v>
      </c>
      <c r="N4" s="37" t="s">
        <v>3</v>
      </c>
    </row>
    <row r="5" spans="1:14" ht="15.6" x14ac:dyDescent="0.3">
      <c r="A5" s="38" t="s">
        <v>70</v>
      </c>
      <c r="B5" s="39" t="s">
        <v>183</v>
      </c>
      <c r="C5" s="40" t="s">
        <v>184</v>
      </c>
      <c r="D5" s="39" t="s">
        <v>81</v>
      </c>
      <c r="E5" s="40" t="s">
        <v>166</v>
      </c>
      <c r="F5" s="40" t="s">
        <v>82</v>
      </c>
      <c r="G5" s="40" t="s">
        <v>83</v>
      </c>
      <c r="H5" s="40" t="s">
        <v>27</v>
      </c>
      <c r="I5" s="39"/>
      <c r="J5" s="40"/>
      <c r="K5" s="40">
        <v>1815</v>
      </c>
      <c r="L5" s="39" t="s">
        <v>81</v>
      </c>
      <c r="M5" s="40" t="s">
        <v>166</v>
      </c>
      <c r="N5" s="40" t="s">
        <v>82</v>
      </c>
    </row>
    <row r="6" spans="1:14" ht="15.6" x14ac:dyDescent="0.3">
      <c r="A6" s="38" t="s">
        <v>71</v>
      </c>
      <c r="B6" s="39" t="s">
        <v>183</v>
      </c>
      <c r="C6" s="40" t="s">
        <v>184</v>
      </c>
      <c r="D6" s="39" t="s">
        <v>81</v>
      </c>
      <c r="E6" s="40" t="s">
        <v>166</v>
      </c>
      <c r="F6" s="40" t="s">
        <v>82</v>
      </c>
      <c r="G6" s="40" t="s">
        <v>83</v>
      </c>
      <c r="H6" s="40" t="s">
        <v>27</v>
      </c>
      <c r="I6" s="39"/>
      <c r="J6" s="40"/>
      <c r="K6" s="40">
        <v>1815</v>
      </c>
      <c r="L6" s="39" t="s">
        <v>81</v>
      </c>
      <c r="M6" s="40" t="s">
        <v>166</v>
      </c>
      <c r="N6" s="40" t="s">
        <v>82</v>
      </c>
    </row>
    <row r="7" spans="1:14" ht="15.6" x14ac:dyDescent="0.3">
      <c r="A7" s="38" t="s">
        <v>72</v>
      </c>
      <c r="B7" s="39" t="s">
        <v>183</v>
      </c>
      <c r="C7" s="40" t="s">
        <v>184</v>
      </c>
      <c r="D7" s="39" t="s">
        <v>81</v>
      </c>
      <c r="E7" s="40" t="s">
        <v>166</v>
      </c>
      <c r="F7" s="40" t="s">
        <v>82</v>
      </c>
      <c r="G7" s="40" t="s">
        <v>83</v>
      </c>
      <c r="H7" s="40" t="s">
        <v>27</v>
      </c>
      <c r="I7" s="39"/>
      <c r="J7" s="40"/>
      <c r="K7" s="40">
        <v>1815</v>
      </c>
      <c r="L7" s="39" t="s">
        <v>81</v>
      </c>
      <c r="M7" s="40" t="s">
        <v>166</v>
      </c>
      <c r="N7" s="40" t="s">
        <v>82</v>
      </c>
    </row>
    <row r="8" spans="1:14" ht="15.6" x14ac:dyDescent="0.3">
      <c r="A8" s="38" t="s">
        <v>22</v>
      </c>
      <c r="B8" s="39" t="s">
        <v>23</v>
      </c>
      <c r="C8" s="40" t="s">
        <v>185</v>
      </c>
      <c r="D8" s="39" t="s">
        <v>24</v>
      </c>
      <c r="E8" s="40" t="s">
        <v>166</v>
      </c>
      <c r="F8" s="40" t="s">
        <v>25</v>
      </c>
      <c r="G8" s="40" t="s">
        <v>26</v>
      </c>
      <c r="H8" s="40" t="s">
        <v>27</v>
      </c>
      <c r="I8" s="39"/>
      <c r="J8" s="40"/>
      <c r="K8" s="40">
        <v>1815</v>
      </c>
      <c r="L8" s="39" t="s">
        <v>28</v>
      </c>
      <c r="M8" s="40" t="s">
        <v>166</v>
      </c>
      <c r="N8" s="40" t="s">
        <v>25</v>
      </c>
    </row>
    <row r="9" spans="1:14" ht="15.6" x14ac:dyDescent="0.3">
      <c r="A9" s="38" t="s">
        <v>29</v>
      </c>
      <c r="B9" s="39" t="s">
        <v>30</v>
      </c>
      <c r="C9" s="40" t="s">
        <v>186</v>
      </c>
      <c r="D9" s="39" t="s">
        <v>31</v>
      </c>
      <c r="E9" s="40" t="s">
        <v>47</v>
      </c>
      <c r="F9" s="40" t="s">
        <v>19</v>
      </c>
      <c r="G9" s="40">
        <v>1812</v>
      </c>
      <c r="H9" s="40" t="s">
        <v>32</v>
      </c>
      <c r="I9" s="39" t="s">
        <v>33</v>
      </c>
      <c r="J9" s="40" t="s">
        <v>34</v>
      </c>
      <c r="K9" s="40"/>
      <c r="L9" s="39"/>
      <c r="M9" s="40"/>
      <c r="N9" s="40"/>
    </row>
    <row r="10" spans="1:14" ht="15.6" x14ac:dyDescent="0.3">
      <c r="A10" s="38" t="s">
        <v>36</v>
      </c>
      <c r="B10" s="39" t="s">
        <v>37</v>
      </c>
      <c r="C10" s="40" t="s">
        <v>187</v>
      </c>
      <c r="D10" s="39" t="s">
        <v>38</v>
      </c>
      <c r="E10" s="40" t="s">
        <v>166</v>
      </c>
      <c r="F10" s="40" t="s">
        <v>25</v>
      </c>
      <c r="G10" s="40" t="s">
        <v>26</v>
      </c>
      <c r="H10" s="40" t="s">
        <v>27</v>
      </c>
      <c r="I10" s="39"/>
      <c r="J10" s="40"/>
      <c r="K10" s="40">
        <v>1815</v>
      </c>
      <c r="L10" s="39" t="s">
        <v>39</v>
      </c>
      <c r="M10" s="40" t="s">
        <v>179</v>
      </c>
      <c r="N10" s="40" t="s">
        <v>25</v>
      </c>
    </row>
    <row r="11" spans="1:14" ht="15.6" x14ac:dyDescent="0.3">
      <c r="A11" s="38" t="s">
        <v>44</v>
      </c>
      <c r="B11" s="39" t="s">
        <v>45</v>
      </c>
      <c r="C11" s="40" t="s">
        <v>189</v>
      </c>
      <c r="D11" s="39" t="s">
        <v>31</v>
      </c>
      <c r="E11" s="40" t="s">
        <v>47</v>
      </c>
      <c r="F11" s="40" t="s">
        <v>19</v>
      </c>
      <c r="G11" s="40">
        <v>1812</v>
      </c>
      <c r="H11" s="40" t="s">
        <v>32</v>
      </c>
      <c r="I11" s="39" t="s">
        <v>33</v>
      </c>
      <c r="J11" s="40" t="s">
        <v>34</v>
      </c>
      <c r="K11" s="40"/>
      <c r="L11" s="39"/>
      <c r="M11" s="40"/>
      <c r="N11" s="40"/>
    </row>
    <row r="12" spans="1:14" ht="31.2" x14ac:dyDescent="0.3">
      <c r="A12" s="38" t="s">
        <v>48</v>
      </c>
      <c r="B12" s="39" t="s">
        <v>49</v>
      </c>
      <c r="C12" s="40" t="s">
        <v>190</v>
      </c>
      <c r="D12" s="39" t="s">
        <v>50</v>
      </c>
      <c r="E12" s="40" t="s">
        <v>169</v>
      </c>
      <c r="F12" s="40" t="s">
        <v>25</v>
      </c>
      <c r="G12" s="40" t="s">
        <v>26</v>
      </c>
      <c r="H12" s="40" t="s">
        <v>27</v>
      </c>
      <c r="I12" s="39"/>
      <c r="J12" s="40"/>
      <c r="K12" s="40">
        <v>1815</v>
      </c>
      <c r="L12" s="39" t="s">
        <v>50</v>
      </c>
      <c r="M12" s="40" t="s">
        <v>169</v>
      </c>
      <c r="N12" s="40" t="s">
        <v>25</v>
      </c>
    </row>
    <row r="13" spans="1:14" ht="15.6" x14ac:dyDescent="0.3">
      <c r="A13" s="38" t="s">
        <v>58</v>
      </c>
      <c r="B13" s="39" t="s">
        <v>195</v>
      </c>
      <c r="C13" s="40" t="s">
        <v>196</v>
      </c>
      <c r="D13" s="39" t="s">
        <v>59</v>
      </c>
      <c r="E13" s="40" t="s">
        <v>166</v>
      </c>
      <c r="F13" s="40" t="s">
        <v>12</v>
      </c>
      <c r="G13" s="40" t="s">
        <v>13</v>
      </c>
      <c r="H13" s="40" t="s">
        <v>27</v>
      </c>
      <c r="I13" s="39"/>
      <c r="J13" s="40"/>
      <c r="K13" s="40">
        <v>1815</v>
      </c>
      <c r="L13" s="39" t="s">
        <v>59</v>
      </c>
      <c r="M13" s="41" t="s">
        <v>166</v>
      </c>
      <c r="N13" s="40" t="s">
        <v>12</v>
      </c>
    </row>
    <row r="14" spans="1:14" ht="15.6" x14ac:dyDescent="0.3">
      <c r="A14" s="38" t="s">
        <v>60</v>
      </c>
      <c r="B14" s="39" t="s">
        <v>197</v>
      </c>
      <c r="C14" s="40" t="s">
        <v>198</v>
      </c>
      <c r="D14" s="39" t="s">
        <v>61</v>
      </c>
      <c r="E14" s="40" t="s">
        <v>166</v>
      </c>
      <c r="F14" s="40" t="s">
        <v>25</v>
      </c>
      <c r="G14" s="40" t="s">
        <v>26</v>
      </c>
      <c r="H14" s="40" t="s">
        <v>27</v>
      </c>
      <c r="I14" s="39"/>
      <c r="J14" s="40"/>
      <c r="K14" s="40">
        <v>1815</v>
      </c>
      <c r="L14" s="39" t="s">
        <v>39</v>
      </c>
      <c r="M14" s="41" t="s">
        <v>179</v>
      </c>
      <c r="N14" s="40" t="s">
        <v>25</v>
      </c>
    </row>
    <row r="15" spans="1:14" ht="15.6" x14ac:dyDescent="0.3">
      <c r="A15" s="38" t="s">
        <v>65</v>
      </c>
      <c r="B15" s="39" t="s">
        <v>66</v>
      </c>
      <c r="C15" s="40" t="s">
        <v>200</v>
      </c>
      <c r="D15" s="39" t="s">
        <v>42</v>
      </c>
      <c r="E15" s="40" t="s">
        <v>168</v>
      </c>
      <c r="F15" s="40" t="s">
        <v>19</v>
      </c>
      <c r="G15" s="40" t="s">
        <v>43</v>
      </c>
      <c r="H15" s="40" t="s">
        <v>27</v>
      </c>
      <c r="I15" s="39"/>
      <c r="J15" s="40"/>
      <c r="K15" s="40">
        <v>1815</v>
      </c>
      <c r="L15" s="39" t="s">
        <v>42</v>
      </c>
      <c r="M15" s="41" t="s">
        <v>168</v>
      </c>
      <c r="N15" s="40" t="s">
        <v>19</v>
      </c>
    </row>
    <row r="16" spans="1:14" ht="15.6" x14ac:dyDescent="0.3">
      <c r="A16" s="38" t="s">
        <v>67</v>
      </c>
      <c r="B16" s="39" t="s">
        <v>66</v>
      </c>
      <c r="C16" s="40" t="s">
        <v>200</v>
      </c>
      <c r="D16" s="39" t="s">
        <v>42</v>
      </c>
      <c r="E16" s="40" t="s">
        <v>168</v>
      </c>
      <c r="F16" s="40" t="s">
        <v>19</v>
      </c>
      <c r="G16" s="40" t="s">
        <v>68</v>
      </c>
      <c r="H16" s="40" t="s">
        <v>27</v>
      </c>
      <c r="I16" s="39"/>
      <c r="J16" s="40"/>
      <c r="K16" s="40">
        <v>1815</v>
      </c>
      <c r="L16" s="39" t="s">
        <v>42</v>
      </c>
      <c r="M16" s="41" t="s">
        <v>168</v>
      </c>
      <c r="N16" s="40" t="s">
        <v>19</v>
      </c>
    </row>
    <row r="17" spans="1:14" ht="15.6" x14ac:dyDescent="0.3">
      <c r="A17" s="38" t="s">
        <v>65</v>
      </c>
      <c r="B17" s="39" t="s">
        <v>76</v>
      </c>
      <c r="C17" s="40" t="s">
        <v>201</v>
      </c>
      <c r="D17" s="39" t="s">
        <v>31</v>
      </c>
      <c r="E17" s="40" t="s">
        <v>47</v>
      </c>
      <c r="F17" s="40" t="s">
        <v>19</v>
      </c>
      <c r="G17" s="40">
        <v>1812</v>
      </c>
      <c r="H17" s="40" t="s">
        <v>32</v>
      </c>
      <c r="I17" s="39" t="s">
        <v>33</v>
      </c>
      <c r="J17" s="40" t="s">
        <v>34</v>
      </c>
      <c r="K17" s="40"/>
      <c r="L17" s="39"/>
      <c r="M17" s="41"/>
      <c r="N17" s="40"/>
    </row>
    <row r="18" spans="1:14" ht="15.6" x14ac:dyDescent="0.3">
      <c r="A18" s="38" t="s">
        <v>85</v>
      </c>
      <c r="B18" s="39" t="s">
        <v>86</v>
      </c>
      <c r="C18" s="40" t="s">
        <v>202</v>
      </c>
      <c r="D18" s="39" t="s">
        <v>31</v>
      </c>
      <c r="E18" s="40" t="s">
        <v>47</v>
      </c>
      <c r="F18" s="40" t="s">
        <v>19</v>
      </c>
      <c r="G18" s="40">
        <v>1812</v>
      </c>
      <c r="H18" s="40" t="s">
        <v>32</v>
      </c>
      <c r="I18" s="39" t="s">
        <v>33</v>
      </c>
      <c r="J18" s="40" t="s">
        <v>34</v>
      </c>
      <c r="K18" s="40"/>
      <c r="L18" s="39"/>
      <c r="M18" s="41"/>
      <c r="N18" s="40"/>
    </row>
    <row r="19" spans="1:14" ht="15.6" x14ac:dyDescent="0.3">
      <c r="A19" s="38" t="s">
        <v>87</v>
      </c>
      <c r="B19" s="39" t="s">
        <v>86</v>
      </c>
      <c r="C19" s="40" t="s">
        <v>202</v>
      </c>
      <c r="D19" s="39" t="s">
        <v>31</v>
      </c>
      <c r="E19" s="40" t="s">
        <v>47</v>
      </c>
      <c r="F19" s="40" t="s">
        <v>19</v>
      </c>
      <c r="G19" s="40">
        <v>1812</v>
      </c>
      <c r="H19" s="40" t="s">
        <v>32</v>
      </c>
      <c r="I19" s="39" t="s">
        <v>33</v>
      </c>
      <c r="J19" s="40" t="s">
        <v>34</v>
      </c>
      <c r="K19" s="40"/>
      <c r="L19" s="39"/>
      <c r="M19" s="41"/>
      <c r="N19" s="40"/>
    </row>
    <row r="20" spans="1:14" ht="15.6" x14ac:dyDescent="0.3">
      <c r="A20" s="38" t="s">
        <v>91</v>
      </c>
      <c r="B20" s="39" t="s">
        <v>92</v>
      </c>
      <c r="C20" s="40" t="s">
        <v>204</v>
      </c>
      <c r="D20" s="39" t="s">
        <v>93</v>
      </c>
      <c r="E20" s="40" t="s">
        <v>166</v>
      </c>
      <c r="F20" s="40" t="s">
        <v>12</v>
      </c>
      <c r="G20" s="40" t="s">
        <v>13</v>
      </c>
      <c r="H20" s="40" t="s">
        <v>27</v>
      </c>
      <c r="I20" s="39"/>
      <c r="J20" s="40"/>
      <c r="K20" s="40">
        <v>1815</v>
      </c>
      <c r="L20" s="39" t="s">
        <v>93</v>
      </c>
      <c r="M20" s="41" t="s">
        <v>166</v>
      </c>
      <c r="N20" s="40" t="s">
        <v>12</v>
      </c>
    </row>
    <row r="21" spans="1:14" ht="15.6" x14ac:dyDescent="0.3">
      <c r="A21" s="38" t="s">
        <v>94</v>
      </c>
      <c r="B21" s="39" t="s">
        <v>95</v>
      </c>
      <c r="C21" s="40" t="s">
        <v>205</v>
      </c>
      <c r="D21" s="39" t="s">
        <v>98</v>
      </c>
      <c r="E21" s="40" t="s">
        <v>166</v>
      </c>
      <c r="F21" s="40" t="s">
        <v>25</v>
      </c>
      <c r="G21" s="40" t="s">
        <v>26</v>
      </c>
      <c r="H21" s="40" t="s">
        <v>27</v>
      </c>
      <c r="I21" s="39"/>
      <c r="J21" s="40"/>
      <c r="K21" s="40">
        <v>1815</v>
      </c>
      <c r="L21" s="39" t="s">
        <v>39</v>
      </c>
      <c r="M21" s="41" t="s">
        <v>179</v>
      </c>
      <c r="N21" s="40" t="s">
        <v>25</v>
      </c>
    </row>
    <row r="22" spans="1:14" ht="15.6" x14ac:dyDescent="0.3">
      <c r="A22" s="38" t="s">
        <v>103</v>
      </c>
      <c r="B22" s="39" t="s">
        <v>102</v>
      </c>
      <c r="C22" s="40" t="s">
        <v>207</v>
      </c>
      <c r="D22" s="39" t="s">
        <v>107</v>
      </c>
      <c r="E22" s="40" t="s">
        <v>166</v>
      </c>
      <c r="F22" s="40" t="s">
        <v>19</v>
      </c>
      <c r="G22" s="40" t="s">
        <v>68</v>
      </c>
      <c r="H22" s="40" t="s">
        <v>27</v>
      </c>
      <c r="I22" s="39"/>
      <c r="J22" s="40"/>
      <c r="K22" s="40">
        <v>1815</v>
      </c>
      <c r="L22" s="39" t="s">
        <v>31</v>
      </c>
      <c r="M22" s="40" t="s">
        <v>179</v>
      </c>
      <c r="N22" s="40" t="s">
        <v>19</v>
      </c>
    </row>
    <row r="23" spans="1:14" ht="15.6" x14ac:dyDescent="0.3">
      <c r="A23" s="38" t="s">
        <v>114</v>
      </c>
      <c r="B23" s="39" t="s">
        <v>115</v>
      </c>
      <c r="C23" s="40" t="s">
        <v>212</v>
      </c>
      <c r="D23" s="39" t="s">
        <v>98</v>
      </c>
      <c r="E23" s="40" t="s">
        <v>166</v>
      </c>
      <c r="F23" s="40" t="s">
        <v>25</v>
      </c>
      <c r="G23" s="40" t="s">
        <v>26</v>
      </c>
      <c r="H23" s="40" t="s">
        <v>27</v>
      </c>
      <c r="I23" s="39"/>
      <c r="J23" s="40"/>
      <c r="K23" s="40">
        <v>1815</v>
      </c>
      <c r="L23" s="39" t="s">
        <v>98</v>
      </c>
      <c r="M23" s="41" t="s">
        <v>166</v>
      </c>
      <c r="N23" s="40" t="s">
        <v>25</v>
      </c>
    </row>
    <row r="24" spans="1:14" ht="15.6" x14ac:dyDescent="0.3">
      <c r="A24" s="38" t="s">
        <v>116</v>
      </c>
      <c r="B24" s="39" t="s">
        <v>115</v>
      </c>
      <c r="C24" s="40" t="s">
        <v>212</v>
      </c>
      <c r="D24" s="39" t="s">
        <v>120</v>
      </c>
      <c r="E24" s="40" t="s">
        <v>166</v>
      </c>
      <c r="F24" s="40" t="s">
        <v>25</v>
      </c>
      <c r="G24" s="40" t="s">
        <v>26</v>
      </c>
      <c r="H24" s="40" t="s">
        <v>27</v>
      </c>
      <c r="I24" s="39"/>
      <c r="J24" s="40"/>
      <c r="K24" s="40">
        <v>1815</v>
      </c>
      <c r="L24" s="39" t="s">
        <v>39</v>
      </c>
      <c r="M24" s="41" t="s">
        <v>179</v>
      </c>
      <c r="N24" s="40" t="s">
        <v>25</v>
      </c>
    </row>
    <row r="25" spans="1:14" ht="15.6" x14ac:dyDescent="0.3">
      <c r="A25" s="38" t="s">
        <v>123</v>
      </c>
      <c r="B25" s="39" t="s">
        <v>119</v>
      </c>
      <c r="C25" s="40" t="s">
        <v>213</v>
      </c>
      <c r="D25" s="39" t="s">
        <v>126</v>
      </c>
      <c r="E25" s="40" t="s">
        <v>166</v>
      </c>
      <c r="F25" s="40" t="s">
        <v>25</v>
      </c>
      <c r="G25" s="40" t="s">
        <v>26</v>
      </c>
      <c r="H25" s="40" t="s">
        <v>27</v>
      </c>
      <c r="I25" s="39"/>
      <c r="J25" s="40"/>
      <c r="K25" s="40">
        <v>1815</v>
      </c>
      <c r="L25" s="39" t="s">
        <v>126</v>
      </c>
      <c r="M25" s="41" t="s">
        <v>166</v>
      </c>
      <c r="N25" s="40" t="s">
        <v>25</v>
      </c>
    </row>
    <row r="26" spans="1:14" ht="15.6" x14ac:dyDescent="0.3">
      <c r="A26" s="38" t="s">
        <v>124</v>
      </c>
      <c r="B26" s="39" t="s">
        <v>119</v>
      </c>
      <c r="C26" s="40" t="s">
        <v>213</v>
      </c>
      <c r="D26" s="39" t="s">
        <v>50</v>
      </c>
      <c r="E26" s="40" t="s">
        <v>169</v>
      </c>
      <c r="F26" s="40" t="s">
        <v>25</v>
      </c>
      <c r="G26" s="40" t="s">
        <v>26</v>
      </c>
      <c r="H26" s="40" t="s">
        <v>27</v>
      </c>
      <c r="I26" s="39"/>
      <c r="J26" s="40"/>
      <c r="K26" s="40">
        <v>1815</v>
      </c>
      <c r="L26" s="39" t="s">
        <v>50</v>
      </c>
      <c r="M26" s="41" t="s">
        <v>169</v>
      </c>
      <c r="N26" s="40" t="s">
        <v>25</v>
      </c>
    </row>
    <row r="27" spans="1:14" ht="15.6" x14ac:dyDescent="0.3">
      <c r="A27" s="38" t="s">
        <v>125</v>
      </c>
      <c r="B27" s="39" t="s">
        <v>119</v>
      </c>
      <c r="C27" s="40" t="s">
        <v>213</v>
      </c>
      <c r="D27" s="39" t="s">
        <v>127</v>
      </c>
      <c r="E27" s="40" t="s">
        <v>166</v>
      </c>
      <c r="F27" s="40" t="s">
        <v>25</v>
      </c>
      <c r="G27" s="40" t="s">
        <v>26</v>
      </c>
      <c r="H27" s="40" t="s">
        <v>128</v>
      </c>
      <c r="I27" s="39"/>
      <c r="J27" s="40"/>
      <c r="K27" s="40">
        <v>1815</v>
      </c>
      <c r="L27" s="39" t="s">
        <v>129</v>
      </c>
      <c r="M27" s="41" t="s">
        <v>166</v>
      </c>
      <c r="N27" s="40" t="s">
        <v>25</v>
      </c>
    </row>
    <row r="28" spans="1:14" ht="15.6" x14ac:dyDescent="0.3">
      <c r="A28" s="38" t="s">
        <v>131</v>
      </c>
      <c r="B28" s="39" t="s">
        <v>119</v>
      </c>
      <c r="C28" s="40" t="s">
        <v>213</v>
      </c>
      <c r="D28" s="39" t="s">
        <v>46</v>
      </c>
      <c r="E28" s="40" t="s">
        <v>166</v>
      </c>
      <c r="F28" s="40" t="s">
        <v>82</v>
      </c>
      <c r="G28" s="40" t="s">
        <v>122</v>
      </c>
      <c r="H28" s="40" t="s">
        <v>27</v>
      </c>
      <c r="I28" s="39"/>
      <c r="J28" s="40"/>
      <c r="K28" s="40">
        <v>1815</v>
      </c>
      <c r="L28" s="39" t="s">
        <v>46</v>
      </c>
      <c r="M28" s="41" t="s">
        <v>166</v>
      </c>
      <c r="N28" s="40" t="s">
        <v>82</v>
      </c>
    </row>
    <row r="29" spans="1:14" ht="15.6" x14ac:dyDescent="0.3">
      <c r="A29" s="38" t="s">
        <v>139</v>
      </c>
      <c r="B29" s="39" t="s">
        <v>133</v>
      </c>
      <c r="C29" s="40" t="s">
        <v>214</v>
      </c>
      <c r="D29" s="39" t="s">
        <v>50</v>
      </c>
      <c r="E29" s="40" t="s">
        <v>169</v>
      </c>
      <c r="F29" s="40" t="s">
        <v>25</v>
      </c>
      <c r="G29" s="40" t="s">
        <v>26</v>
      </c>
      <c r="H29" s="40" t="s">
        <v>27</v>
      </c>
      <c r="I29" s="39"/>
      <c r="J29" s="40"/>
      <c r="K29" s="40">
        <v>1920</v>
      </c>
      <c r="L29" s="39" t="s">
        <v>50</v>
      </c>
      <c r="M29" s="41" t="s">
        <v>169</v>
      </c>
      <c r="N29" s="40" t="s">
        <v>25</v>
      </c>
    </row>
    <row r="30" spans="1:14" ht="15.6" x14ac:dyDescent="0.3">
      <c r="A30" s="38" t="s">
        <v>141</v>
      </c>
      <c r="B30" s="39" t="s">
        <v>133</v>
      </c>
      <c r="C30" s="40" t="s">
        <v>214</v>
      </c>
      <c r="D30" s="39" t="s">
        <v>127</v>
      </c>
      <c r="E30" s="40" t="s">
        <v>166</v>
      </c>
      <c r="F30" s="40" t="s">
        <v>25</v>
      </c>
      <c r="G30" s="40" t="s">
        <v>26</v>
      </c>
      <c r="H30" s="40" t="s">
        <v>27</v>
      </c>
      <c r="I30" s="39"/>
      <c r="J30" s="40"/>
      <c r="K30" s="40">
        <v>1815</v>
      </c>
      <c r="L30" s="39" t="s">
        <v>39</v>
      </c>
      <c r="M30" s="41" t="s">
        <v>179</v>
      </c>
      <c r="N30" s="40" t="s">
        <v>25</v>
      </c>
    </row>
    <row r="31" spans="1:14" ht="15.6" x14ac:dyDescent="0.3">
      <c r="A31" s="38" t="s">
        <v>140</v>
      </c>
      <c r="B31" s="39" t="s">
        <v>133</v>
      </c>
      <c r="C31" s="40" t="s">
        <v>214</v>
      </c>
      <c r="D31" s="39" t="s">
        <v>154</v>
      </c>
      <c r="E31" s="40" t="s">
        <v>166</v>
      </c>
      <c r="F31" s="40" t="s">
        <v>25</v>
      </c>
      <c r="G31" s="40" t="s">
        <v>26</v>
      </c>
      <c r="H31" s="40" t="s">
        <v>27</v>
      </c>
      <c r="I31" s="39"/>
      <c r="J31" s="40"/>
      <c r="K31" s="40" t="s">
        <v>155</v>
      </c>
      <c r="L31" s="39" t="s">
        <v>31</v>
      </c>
      <c r="M31" s="40" t="s">
        <v>179</v>
      </c>
      <c r="N31" s="40" t="s">
        <v>19</v>
      </c>
    </row>
    <row r="32" spans="1:14" ht="15.6" x14ac:dyDescent="0.3">
      <c r="A32" s="38" t="s">
        <v>138</v>
      </c>
      <c r="B32" s="39" t="s">
        <v>133</v>
      </c>
      <c r="C32" s="40" t="s">
        <v>214</v>
      </c>
      <c r="D32" s="39" t="s">
        <v>50</v>
      </c>
      <c r="E32" s="40" t="s">
        <v>169</v>
      </c>
      <c r="F32" s="40" t="s">
        <v>25</v>
      </c>
      <c r="G32" s="40" t="s">
        <v>26</v>
      </c>
      <c r="H32" s="40" t="s">
        <v>27</v>
      </c>
      <c r="I32" s="39"/>
      <c r="J32" s="40"/>
      <c r="K32" s="40">
        <v>1815</v>
      </c>
      <c r="L32" s="39" t="s">
        <v>50</v>
      </c>
      <c r="M32" s="41" t="s">
        <v>169</v>
      </c>
      <c r="N32" s="40" t="s">
        <v>25</v>
      </c>
    </row>
    <row r="33" spans="1:14" ht="31.2" x14ac:dyDescent="0.3">
      <c r="A33" s="38" t="s">
        <v>142</v>
      </c>
      <c r="B33" s="39" t="s">
        <v>133</v>
      </c>
      <c r="C33" s="40" t="s">
        <v>214</v>
      </c>
      <c r="D33" s="39" t="s">
        <v>28</v>
      </c>
      <c r="E33" s="40" t="s">
        <v>166</v>
      </c>
      <c r="F33" s="40" t="s">
        <v>25</v>
      </c>
      <c r="G33" s="40" t="s">
        <v>26</v>
      </c>
      <c r="H33" s="40" t="s">
        <v>27</v>
      </c>
      <c r="I33" s="39"/>
      <c r="J33" s="40"/>
      <c r="K33" s="40">
        <v>1815</v>
      </c>
      <c r="L33" s="39" t="s">
        <v>39</v>
      </c>
      <c r="M33" s="41" t="s">
        <v>179</v>
      </c>
      <c r="N33" s="40" t="s">
        <v>25</v>
      </c>
    </row>
    <row r="34" spans="1:14" ht="15.6" x14ac:dyDescent="0.3">
      <c r="A34" s="38" t="s">
        <v>143</v>
      </c>
      <c r="B34" s="39" t="s">
        <v>133</v>
      </c>
      <c r="C34" s="40" t="s">
        <v>214</v>
      </c>
      <c r="D34" s="39" t="s">
        <v>121</v>
      </c>
      <c r="E34" s="40" t="s">
        <v>169</v>
      </c>
      <c r="F34" s="40" t="s">
        <v>82</v>
      </c>
      <c r="G34" s="40" t="s">
        <v>122</v>
      </c>
      <c r="H34" s="40" t="s">
        <v>157</v>
      </c>
      <c r="I34" s="39"/>
      <c r="J34" s="40"/>
      <c r="K34" s="40">
        <v>1815</v>
      </c>
      <c r="L34" s="39" t="s">
        <v>15</v>
      </c>
      <c r="M34" s="41" t="s">
        <v>167</v>
      </c>
      <c r="N34" s="40" t="s">
        <v>16</v>
      </c>
    </row>
    <row r="35" spans="1:14" ht="15.6" x14ac:dyDescent="0.3">
      <c r="A35" s="38" t="s">
        <v>147</v>
      </c>
      <c r="B35" s="39" t="s">
        <v>133</v>
      </c>
      <c r="C35" s="40" t="s">
        <v>214</v>
      </c>
      <c r="D35" s="39" t="s">
        <v>160</v>
      </c>
      <c r="E35" s="40" t="s">
        <v>166</v>
      </c>
      <c r="F35" s="40" t="s">
        <v>82</v>
      </c>
      <c r="G35" s="40" t="s">
        <v>122</v>
      </c>
      <c r="H35" s="40" t="s">
        <v>27</v>
      </c>
      <c r="I35" s="39"/>
      <c r="J35" s="40"/>
      <c r="K35" s="40">
        <v>1815</v>
      </c>
      <c r="L35" s="39" t="s">
        <v>161</v>
      </c>
      <c r="M35" s="40" t="s">
        <v>179</v>
      </c>
      <c r="N35" s="40" t="s">
        <v>82</v>
      </c>
    </row>
    <row r="36" spans="1:14" ht="15.6" x14ac:dyDescent="0.3">
      <c r="A36" s="38" t="s">
        <v>145</v>
      </c>
      <c r="B36" s="39" t="s">
        <v>133</v>
      </c>
      <c r="C36" s="40" t="s">
        <v>214</v>
      </c>
      <c r="D36" s="39" t="s">
        <v>158</v>
      </c>
      <c r="E36" s="40" t="s">
        <v>166</v>
      </c>
      <c r="F36" s="40" t="s">
        <v>82</v>
      </c>
      <c r="G36" s="40" t="s">
        <v>122</v>
      </c>
      <c r="H36" s="40" t="s">
        <v>27</v>
      </c>
      <c r="I36" s="39"/>
      <c r="J36" s="40"/>
      <c r="K36" s="40">
        <v>1815</v>
      </c>
      <c r="L36" s="39" t="s">
        <v>158</v>
      </c>
      <c r="M36" s="41" t="s">
        <v>166</v>
      </c>
      <c r="N36" s="40" t="s">
        <v>82</v>
      </c>
    </row>
  </sheetData>
  <autoFilter ref="A4:N36" xr:uid="{00000000-0009-0000-0000-000005000000}"/>
  <mergeCells count="1">
    <mergeCell ref="A1:B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D8"/>
  <sheetViews>
    <sheetView topLeftCell="A2" workbookViewId="0">
      <selection activeCell="C15" sqref="C15"/>
    </sheetView>
  </sheetViews>
  <sheetFormatPr defaultRowHeight="14.4" x14ac:dyDescent="0.3"/>
  <cols>
    <col min="1" max="1" width="10.21875" customWidth="1"/>
    <col min="2" max="2" width="14.109375" customWidth="1"/>
    <col min="3" max="3" width="14.109375" bestFit="1" customWidth="1"/>
    <col min="4" max="4" width="14.21875" bestFit="1" customWidth="1"/>
  </cols>
  <sheetData>
    <row r="1" spans="1:4" x14ac:dyDescent="0.3">
      <c r="A1" s="70" t="s">
        <v>219</v>
      </c>
      <c r="B1" s="70"/>
      <c r="C1" s="70"/>
      <c r="D1" s="70"/>
    </row>
    <row r="3" spans="1:4" x14ac:dyDescent="0.3">
      <c r="A3" s="56" t="s">
        <v>3</v>
      </c>
      <c r="B3" s="57" t="s">
        <v>217</v>
      </c>
      <c r="C3" s="58" t="s">
        <v>175</v>
      </c>
      <c r="D3" s="58" t="s">
        <v>218</v>
      </c>
    </row>
    <row r="4" spans="1:4" x14ac:dyDescent="0.3">
      <c r="A4" s="24" t="s">
        <v>12</v>
      </c>
      <c r="B4" s="6">
        <v>2</v>
      </c>
      <c r="C4" s="5">
        <v>6</v>
      </c>
      <c r="D4" s="42">
        <f>GETPIVOTDATA("City",$A$3,"City","Cremona")/C4*100</f>
        <v>33.333333333333329</v>
      </c>
    </row>
    <row r="5" spans="1:4" x14ac:dyDescent="0.3">
      <c r="A5" s="24" t="s">
        <v>19</v>
      </c>
      <c r="B5" s="6">
        <v>8</v>
      </c>
      <c r="C5" s="5">
        <v>17</v>
      </c>
      <c r="D5" s="42">
        <f>GETPIVOTDATA("City",$A$3,"City","Milan")/C5*100</f>
        <v>47.058823529411761</v>
      </c>
    </row>
    <row r="6" spans="1:4" x14ac:dyDescent="0.3">
      <c r="A6" s="26" t="s">
        <v>25</v>
      </c>
      <c r="B6" s="27">
        <v>15</v>
      </c>
      <c r="C6" s="44">
        <v>18</v>
      </c>
      <c r="D6" s="50">
        <f>GETPIVOTDATA("City",$A$3,"City","Venice")/C6*100</f>
        <v>83.333333333333343</v>
      </c>
    </row>
    <row r="7" spans="1:4" x14ac:dyDescent="0.3">
      <c r="A7" s="24" t="s">
        <v>82</v>
      </c>
      <c r="B7" s="6">
        <v>7</v>
      </c>
      <c r="C7" s="5">
        <v>14</v>
      </c>
      <c r="D7" s="42">
        <f>GETPIVOTDATA("City",$A$3,"City","Verona")/C7*100</f>
        <v>50</v>
      </c>
    </row>
    <row r="8" spans="1:4" x14ac:dyDescent="0.3">
      <c r="A8" s="55" t="s">
        <v>163</v>
      </c>
      <c r="B8" s="60">
        <v>32</v>
      </c>
      <c r="C8" s="58">
        <f>SUM(C4:C7)</f>
        <v>55</v>
      </c>
      <c r="D8" s="61">
        <f>GETPIVOTDATA("City",$A$3)/C8*100</f>
        <v>58.18181818181818</v>
      </c>
    </row>
  </sheetData>
  <mergeCells count="1">
    <mergeCell ref="A1: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H15"/>
  <sheetViews>
    <sheetView workbookViewId="0">
      <selection activeCell="D10" activeCellId="4" sqref="A3:D3 A10 B10 C10 D10"/>
    </sheetView>
  </sheetViews>
  <sheetFormatPr defaultRowHeight="14.4" x14ac:dyDescent="0.3"/>
  <cols>
    <col min="1" max="1" width="17.88671875" customWidth="1"/>
    <col min="2" max="2" width="19.5546875" bestFit="1" customWidth="1"/>
    <col min="3" max="3" width="14.109375" bestFit="1" customWidth="1"/>
    <col min="4" max="4" width="14.21875" bestFit="1" customWidth="1"/>
    <col min="7" max="7" width="17.21875" bestFit="1" customWidth="1"/>
    <col min="8" max="8" width="17.5546875" bestFit="1" customWidth="1"/>
  </cols>
  <sheetData>
    <row r="1" spans="1:8" x14ac:dyDescent="0.3">
      <c r="A1" s="70" t="s">
        <v>220</v>
      </c>
      <c r="B1" s="70"/>
      <c r="C1" s="70"/>
      <c r="D1" s="70"/>
    </row>
    <row r="2" spans="1:8" ht="15" thickBot="1" x14ac:dyDescent="0.35"/>
    <row r="3" spans="1:8" x14ac:dyDescent="0.3">
      <c r="A3" s="62" t="s">
        <v>1</v>
      </c>
      <c r="B3" s="63" t="s">
        <v>217</v>
      </c>
      <c r="C3" s="64" t="s">
        <v>175</v>
      </c>
      <c r="D3" s="58" t="s">
        <v>218</v>
      </c>
      <c r="G3" s="9" t="s">
        <v>1</v>
      </c>
      <c r="H3" s="10" t="s">
        <v>217</v>
      </c>
    </row>
    <row r="4" spans="1:8" x14ac:dyDescent="0.3">
      <c r="A4" s="2" t="s">
        <v>183</v>
      </c>
      <c r="B4" s="6">
        <v>3</v>
      </c>
      <c r="C4" s="5">
        <v>7</v>
      </c>
      <c r="D4" s="8">
        <f>GETPIVOTDATA("Returned?",$A$3,"Artist","Andrea Mantegna")/C4*100</f>
        <v>42.857142857142854</v>
      </c>
      <c r="G4" s="11" t="s">
        <v>183</v>
      </c>
      <c r="H4" s="12">
        <v>7</v>
      </c>
    </row>
    <row r="5" spans="1:8" x14ac:dyDescent="0.3">
      <c r="A5" s="43" t="s">
        <v>66</v>
      </c>
      <c r="B5" s="27">
        <v>2</v>
      </c>
      <c r="C5" s="44">
        <v>2</v>
      </c>
      <c r="D5" s="45">
        <f>GETPIVOTDATA("Returned?",$A$3,"Artist","Luini")/C5*100</f>
        <v>100</v>
      </c>
      <c r="G5" s="13" t="s">
        <v>78</v>
      </c>
      <c r="H5" s="12">
        <v>1</v>
      </c>
    </row>
    <row r="6" spans="1:8" x14ac:dyDescent="0.3">
      <c r="A6" s="43" t="s">
        <v>86</v>
      </c>
      <c r="B6" s="27">
        <v>2</v>
      </c>
      <c r="C6" s="44">
        <v>2</v>
      </c>
      <c r="D6" s="45">
        <f>GETPIVOTDATA("Returned?",$A$3,"Artist","Moretto da Brescia")/C6*100</f>
        <v>100</v>
      </c>
      <c r="G6" s="17" t="s">
        <v>82</v>
      </c>
      <c r="H6" s="16">
        <v>6</v>
      </c>
    </row>
    <row r="7" spans="1:8" x14ac:dyDescent="0.3">
      <c r="A7" s="2" t="s">
        <v>115</v>
      </c>
      <c r="B7" s="6">
        <v>2</v>
      </c>
      <c r="C7" s="5">
        <v>3</v>
      </c>
      <c r="D7" s="8">
        <f>GETPIVOTDATA("Returned?",$A$3,"Artist","Tintoretto")/C7*100</f>
        <v>66.666666666666657</v>
      </c>
      <c r="G7" s="11" t="s">
        <v>119</v>
      </c>
      <c r="H7" s="12">
        <v>5</v>
      </c>
    </row>
    <row r="8" spans="1:8" x14ac:dyDescent="0.3">
      <c r="A8" s="43" t="s">
        <v>119</v>
      </c>
      <c r="B8" s="27">
        <v>4</v>
      </c>
      <c r="C8" s="44">
        <v>5</v>
      </c>
      <c r="D8" s="45">
        <f>GETPIVOTDATA("Returned?",$A$3,"Artist","Titian")/C8*100</f>
        <v>80</v>
      </c>
      <c r="G8" s="13" t="s">
        <v>19</v>
      </c>
      <c r="H8" s="12">
        <v>1</v>
      </c>
    </row>
    <row r="9" spans="1:8" x14ac:dyDescent="0.3">
      <c r="A9" s="2" t="s">
        <v>133</v>
      </c>
      <c r="B9" s="6">
        <v>8</v>
      </c>
      <c r="C9" s="5">
        <v>15</v>
      </c>
      <c r="D9" s="8">
        <f>GETPIVOTDATA("Returned?",$A$3,"Artist","Veronese")/C9*100</f>
        <v>53.333333333333336</v>
      </c>
      <c r="G9" s="17" t="s">
        <v>25</v>
      </c>
      <c r="H9" s="16">
        <v>3</v>
      </c>
    </row>
    <row r="10" spans="1:8" ht="15" thickBot="1" x14ac:dyDescent="0.35">
      <c r="A10" s="65" t="s">
        <v>163</v>
      </c>
      <c r="B10" s="66">
        <v>21</v>
      </c>
      <c r="C10" s="67">
        <f>SUM(C4:C9)</f>
        <v>34</v>
      </c>
      <c r="D10" s="68">
        <f>GETPIVOTDATA("Returned?",$A$3)/C10*100</f>
        <v>61.764705882352942</v>
      </c>
      <c r="G10" s="13" t="s">
        <v>82</v>
      </c>
      <c r="H10" s="12">
        <v>1</v>
      </c>
    </row>
    <row r="11" spans="1:8" x14ac:dyDescent="0.3">
      <c r="G11" s="11" t="s">
        <v>133</v>
      </c>
      <c r="H11" s="12">
        <v>15</v>
      </c>
    </row>
    <row r="12" spans="1:8" x14ac:dyDescent="0.3">
      <c r="G12" s="13" t="s">
        <v>78</v>
      </c>
      <c r="H12" s="12">
        <v>1</v>
      </c>
    </row>
    <row r="13" spans="1:8" x14ac:dyDescent="0.3">
      <c r="G13" s="17" t="s">
        <v>25</v>
      </c>
      <c r="H13" s="16">
        <v>8</v>
      </c>
    </row>
    <row r="14" spans="1:8" x14ac:dyDescent="0.3">
      <c r="G14" s="13" t="s">
        <v>82</v>
      </c>
      <c r="H14" s="12">
        <v>6</v>
      </c>
    </row>
    <row r="15" spans="1:8" ht="15" thickBot="1" x14ac:dyDescent="0.35">
      <c r="G15" s="14" t="s">
        <v>163</v>
      </c>
      <c r="H15" s="15">
        <v>27</v>
      </c>
    </row>
  </sheetData>
  <mergeCells count="1">
    <mergeCell ref="A1:D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D18"/>
  <sheetViews>
    <sheetView workbookViewId="0">
      <selection activeCell="I22" sqref="I22"/>
    </sheetView>
  </sheetViews>
  <sheetFormatPr defaultRowHeight="14.4" x14ac:dyDescent="0.3"/>
  <cols>
    <col min="1" max="1" width="21.109375" customWidth="1"/>
    <col min="2" max="2" width="15.109375" customWidth="1"/>
  </cols>
  <sheetData>
    <row r="1" spans="1:4" x14ac:dyDescent="0.3">
      <c r="A1" s="70" t="s">
        <v>221</v>
      </c>
      <c r="B1" s="70"/>
      <c r="C1" s="46"/>
      <c r="D1" s="46"/>
    </row>
    <row r="3" spans="1:4" x14ac:dyDescent="0.3">
      <c r="A3" s="56" t="s">
        <v>165</v>
      </c>
      <c r="B3" s="57" t="s">
        <v>217</v>
      </c>
    </row>
    <row r="4" spans="1:4" x14ac:dyDescent="0.3">
      <c r="A4" s="26" t="s">
        <v>166</v>
      </c>
      <c r="B4" s="27"/>
    </row>
    <row r="5" spans="1:4" x14ac:dyDescent="0.3">
      <c r="A5" s="25" t="s">
        <v>166</v>
      </c>
      <c r="B5" s="6">
        <v>11</v>
      </c>
    </row>
    <row r="6" spans="1:4" x14ac:dyDescent="0.3">
      <c r="A6" s="26" t="s">
        <v>179</v>
      </c>
      <c r="B6" s="27"/>
    </row>
    <row r="7" spans="1:4" x14ac:dyDescent="0.3">
      <c r="A7" s="25" t="s">
        <v>166</v>
      </c>
      <c r="B7" s="6">
        <v>9</v>
      </c>
    </row>
    <row r="8" spans="1:4" x14ac:dyDescent="0.3">
      <c r="A8" s="26" t="s">
        <v>168</v>
      </c>
      <c r="B8" s="27"/>
    </row>
    <row r="9" spans="1:4" x14ac:dyDescent="0.3">
      <c r="A9" s="25" t="s">
        <v>168</v>
      </c>
      <c r="B9" s="6">
        <v>2</v>
      </c>
    </row>
    <row r="10" spans="1:4" x14ac:dyDescent="0.3">
      <c r="A10" s="26" t="s">
        <v>169</v>
      </c>
      <c r="B10" s="27"/>
    </row>
    <row r="11" spans="1:4" x14ac:dyDescent="0.3">
      <c r="A11" s="25" t="s">
        <v>169</v>
      </c>
      <c r="B11" s="6">
        <v>4</v>
      </c>
    </row>
    <row r="12" spans="1:4" x14ac:dyDescent="0.3">
      <c r="A12" s="26" t="s">
        <v>167</v>
      </c>
      <c r="B12" s="27"/>
    </row>
    <row r="13" spans="1:4" x14ac:dyDescent="0.3">
      <c r="A13" s="25" t="s">
        <v>169</v>
      </c>
      <c r="B13" s="6">
        <v>1</v>
      </c>
    </row>
    <row r="14" spans="1:4" x14ac:dyDescent="0.3">
      <c r="A14" s="26" t="s">
        <v>216</v>
      </c>
      <c r="B14" s="27"/>
    </row>
    <row r="15" spans="1:4" x14ac:dyDescent="0.3">
      <c r="A15" s="25" t="s">
        <v>47</v>
      </c>
      <c r="B15" s="6"/>
      <c r="C15" t="s">
        <v>222</v>
      </c>
    </row>
    <row r="16" spans="1:4" x14ac:dyDescent="0.3">
      <c r="A16" s="54" t="s">
        <v>163</v>
      </c>
      <c r="B16" s="59">
        <v>27</v>
      </c>
    </row>
    <row r="18" ht="15" thickBot="1" x14ac:dyDescent="0.35"/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Main List</vt:lpstr>
      <vt:lpstr>City</vt:lpstr>
      <vt:lpstr>Artist</vt:lpstr>
      <vt:lpstr>Location</vt:lpstr>
      <vt:lpstr>Returned Status</vt:lpstr>
      <vt:lpstr>List of Returned</vt:lpstr>
      <vt:lpstr>Ret. - City</vt:lpstr>
      <vt:lpstr>Ret. - Artist</vt:lpstr>
      <vt:lpstr>Ret. - Location</vt:lpstr>
      <vt:lpstr>List of Not Returned</vt:lpstr>
      <vt:lpstr>NR - City</vt:lpstr>
      <vt:lpstr>NR - Artist</vt:lpstr>
      <vt:lpstr>List for Location in France</vt:lpstr>
      <vt:lpstr>Location in France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Elle Clarabut</dc:creator>
  <cp:lastModifiedBy>Cockarill, Nicola</cp:lastModifiedBy>
  <dcterms:created xsi:type="dcterms:W3CDTF">2014-06-09T11:17:31Z</dcterms:created>
  <dcterms:modified xsi:type="dcterms:W3CDTF">2023-08-01T13:38:06Z</dcterms:modified>
</cp:coreProperties>
</file>