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hD\Thesis\Data\Spreadsheets for submission\"/>
    </mc:Choice>
  </mc:AlternateContent>
  <bookViews>
    <workbookView xWindow="0" yWindow="0" windowWidth="20490" windowHeight="7755" tabRatio="807" activeTab="2"/>
  </bookViews>
  <sheets>
    <sheet name="C. crocuta BM SSD" sheetId="2" r:id="rId1"/>
    <sheet name="Populations" sheetId="6" r:id="rId2"/>
    <sheet name="Lat, long &amp; land cover" sheetId="3" r:id="rId3"/>
    <sheet name="Climate data" sheetId="4" r:id="rId4"/>
    <sheet name="Transformed data" sheetId="10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10" i="6"/>
  <c r="D11" i="6"/>
  <c r="F4" i="6"/>
  <c r="F5" i="6"/>
  <c r="F6" i="6"/>
  <c r="F7" i="6"/>
  <c r="F8" i="6"/>
  <c r="F9" i="6"/>
  <c r="F10" i="6"/>
  <c r="F11" i="6"/>
  <c r="F3" i="6"/>
  <c r="D3" i="6"/>
  <c r="BO13" i="3"/>
  <c r="BN13" i="3"/>
  <c r="BO11" i="3"/>
  <c r="BN11" i="3"/>
  <c r="BR12" i="3"/>
  <c r="BT12" i="3" s="1"/>
  <c r="AT13" i="3"/>
  <c r="BE13" i="3" s="1"/>
  <c r="AX12" i="3"/>
  <c r="BI12" i="3" s="1"/>
  <c r="AP11" i="3"/>
  <c r="BC11" i="3" s="1"/>
  <c r="AY13" i="3"/>
  <c r="AY12" i="3"/>
  <c r="AY11" i="3"/>
  <c r="AZ13" i="3"/>
  <c r="AZ11" i="3"/>
  <c r="BA11" i="3"/>
  <c r="AZ12" i="3"/>
  <c r="BA12" i="3"/>
  <c r="BA13" i="3"/>
  <c r="AX11" i="3"/>
  <c r="BI11" i="3" s="1"/>
  <c r="AX13" i="3"/>
  <c r="BI13" i="3" s="1"/>
  <c r="AO11" i="3"/>
  <c r="AQ11" i="3"/>
  <c r="AR11" i="3"/>
  <c r="BD11" i="3" s="1"/>
  <c r="AS11" i="3"/>
  <c r="AT11" i="3"/>
  <c r="BE11" i="3" s="1"/>
  <c r="AU11" i="3"/>
  <c r="BF11" i="3" s="1"/>
  <c r="AV11" i="3"/>
  <c r="BG11" i="3" s="1"/>
  <c r="AW11" i="3"/>
  <c r="BH11" i="3" s="1"/>
  <c r="AO12" i="3"/>
  <c r="AP12" i="3"/>
  <c r="BC12" i="3" s="1"/>
  <c r="AQ12" i="3"/>
  <c r="AR12" i="3"/>
  <c r="BD12" i="3" s="1"/>
  <c r="AS12" i="3"/>
  <c r="AT12" i="3"/>
  <c r="BE12" i="3" s="1"/>
  <c r="AU12" i="3"/>
  <c r="BF12" i="3" s="1"/>
  <c r="AV12" i="3"/>
  <c r="BG12" i="3" s="1"/>
  <c r="AW12" i="3"/>
  <c r="BH12" i="3" s="1"/>
  <c r="AO13" i="3"/>
  <c r="AP13" i="3"/>
  <c r="BC13" i="3" s="1"/>
  <c r="AQ13" i="3"/>
  <c r="AR13" i="3"/>
  <c r="BD13" i="3" s="1"/>
  <c r="AS13" i="3"/>
  <c r="AU13" i="3"/>
  <c r="BF13" i="3" s="1"/>
  <c r="BL13" i="3" s="1"/>
  <c r="AV13" i="3"/>
  <c r="BG13" i="3" s="1"/>
  <c r="AW13" i="3"/>
  <c r="BH13" i="3" s="1"/>
  <c r="AN11" i="3"/>
  <c r="AN12" i="3"/>
  <c r="AN13" i="3"/>
  <c r="V5" i="4"/>
  <c r="V6" i="4"/>
  <c r="V7" i="4"/>
  <c r="V8" i="4"/>
  <c r="V9" i="4"/>
  <c r="V10" i="4"/>
  <c r="V11" i="4"/>
  <c r="V12" i="4"/>
  <c r="V4" i="4"/>
  <c r="U5" i="4"/>
  <c r="U6" i="4"/>
  <c r="U7" i="4"/>
  <c r="U8" i="4"/>
  <c r="U9" i="4"/>
  <c r="U10" i="4"/>
  <c r="U11" i="4"/>
  <c r="U12" i="4"/>
  <c r="U4" i="4"/>
  <c r="T5" i="4"/>
  <c r="T6" i="4"/>
  <c r="T7" i="4"/>
  <c r="T8" i="4"/>
  <c r="T9" i="4"/>
  <c r="T10" i="4"/>
  <c r="T11" i="4"/>
  <c r="T12" i="4"/>
  <c r="T4" i="4"/>
  <c r="H4" i="6"/>
  <c r="H5" i="6"/>
  <c r="H6" i="6"/>
  <c r="H7" i="6"/>
  <c r="H8" i="6"/>
  <c r="H9" i="6"/>
  <c r="H10" i="6"/>
  <c r="H11" i="6"/>
  <c r="H3" i="6"/>
  <c r="BV12" i="3" l="1"/>
  <c r="BL12" i="3"/>
  <c r="BR13" i="3"/>
  <c r="BT13" i="3" s="1"/>
  <c r="BK11" i="3"/>
  <c r="BL11" i="3"/>
  <c r="BK13" i="3"/>
  <c r="BK12" i="3"/>
  <c r="BR11" i="3"/>
  <c r="BT11" i="3" s="1"/>
  <c r="BU12" i="3"/>
  <c r="I4" i="2"/>
  <c r="I5" i="2"/>
  <c r="I6" i="2"/>
  <c r="I7" i="2"/>
  <c r="I8" i="2"/>
  <c r="I9" i="2"/>
  <c r="I10" i="2"/>
  <c r="I11" i="2"/>
  <c r="I3" i="2"/>
  <c r="F4" i="2"/>
  <c r="F5" i="2"/>
  <c r="F6" i="2"/>
  <c r="F7" i="2"/>
  <c r="F8" i="2"/>
  <c r="F9" i="2"/>
  <c r="F10" i="2"/>
  <c r="F11" i="2"/>
  <c r="F3" i="2"/>
  <c r="J11" i="2"/>
  <c r="J4" i="2"/>
  <c r="J5" i="2"/>
  <c r="J6" i="2"/>
  <c r="J7" i="2"/>
  <c r="J8" i="2"/>
  <c r="J9" i="2"/>
  <c r="J10" i="2"/>
  <c r="J3" i="2"/>
  <c r="BU11" i="3" l="1"/>
  <c r="BU13" i="3"/>
  <c r="BV11" i="3"/>
  <c r="BV13" i="3"/>
  <c r="C9" i="6"/>
  <c r="D9" i="6" s="1"/>
  <c r="O12" i="4" l="1"/>
  <c r="S12" i="4" s="1"/>
  <c r="N12" i="4"/>
  <c r="R12" i="4" s="1"/>
  <c r="M12" i="4"/>
  <c r="Q12" i="4" s="1"/>
  <c r="O11" i="4"/>
  <c r="S11" i="4" s="1"/>
  <c r="N11" i="4"/>
  <c r="R11" i="4" s="1"/>
  <c r="M11" i="4"/>
  <c r="Q11" i="4" s="1"/>
  <c r="O10" i="4"/>
  <c r="S10" i="4" s="1"/>
  <c r="N10" i="4"/>
  <c r="R10" i="4" s="1"/>
  <c r="M10" i="4"/>
  <c r="Q10" i="4" s="1"/>
  <c r="O9" i="4"/>
  <c r="S9" i="4" s="1"/>
  <c r="N9" i="4"/>
  <c r="R9" i="4" s="1"/>
  <c r="M9" i="4"/>
  <c r="Q9" i="4" s="1"/>
  <c r="O8" i="4"/>
  <c r="S8" i="4" s="1"/>
  <c r="N8" i="4"/>
  <c r="R8" i="4" s="1"/>
  <c r="M8" i="4"/>
  <c r="Q8" i="4" s="1"/>
  <c r="O7" i="4"/>
  <c r="S7" i="4" s="1"/>
  <c r="N7" i="4"/>
  <c r="R7" i="4" s="1"/>
  <c r="M7" i="4"/>
  <c r="Q7" i="4" s="1"/>
  <c r="O6" i="4"/>
  <c r="S6" i="4" s="1"/>
  <c r="N6" i="4"/>
  <c r="R6" i="4" s="1"/>
  <c r="M6" i="4"/>
  <c r="Q6" i="4" s="1"/>
  <c r="O5" i="4"/>
  <c r="S5" i="4" s="1"/>
  <c r="N5" i="4"/>
  <c r="R5" i="4" s="1"/>
  <c r="M5" i="4"/>
  <c r="Q5" i="4" s="1"/>
  <c r="O4" i="4"/>
  <c r="S4" i="4" s="1"/>
  <c r="N4" i="4"/>
  <c r="R4" i="4" s="1"/>
  <c r="M4" i="4"/>
  <c r="Q4" i="4" s="1"/>
  <c r="BR10" i="3"/>
  <c r="BT10" i="3" s="1"/>
  <c r="BA10" i="3"/>
  <c r="AZ10" i="3"/>
  <c r="AY10" i="3"/>
  <c r="AX10" i="3"/>
  <c r="BI10" i="3" s="1"/>
  <c r="AW10" i="3"/>
  <c r="BH10" i="3" s="1"/>
  <c r="AV10" i="3"/>
  <c r="BG10" i="3" s="1"/>
  <c r="AU10" i="3"/>
  <c r="BF10" i="3" s="1"/>
  <c r="AT10" i="3"/>
  <c r="BE10" i="3" s="1"/>
  <c r="AS10" i="3"/>
  <c r="AR10" i="3"/>
  <c r="BD10" i="3" s="1"/>
  <c r="AQ10" i="3"/>
  <c r="AP10" i="3"/>
  <c r="BC10" i="3" s="1"/>
  <c r="AO10" i="3"/>
  <c r="AN10" i="3"/>
  <c r="BR9" i="3"/>
  <c r="BV9" i="3" s="1"/>
  <c r="BA9" i="3"/>
  <c r="AZ9" i="3"/>
  <c r="AY9" i="3"/>
  <c r="AX9" i="3"/>
  <c r="BI9" i="3" s="1"/>
  <c r="AW9" i="3"/>
  <c r="BH9" i="3" s="1"/>
  <c r="AV9" i="3"/>
  <c r="BG9" i="3" s="1"/>
  <c r="AU9" i="3"/>
  <c r="BF9" i="3" s="1"/>
  <c r="AT9" i="3"/>
  <c r="BE9" i="3" s="1"/>
  <c r="AS9" i="3"/>
  <c r="AR9" i="3"/>
  <c r="BD9" i="3" s="1"/>
  <c r="AQ9" i="3"/>
  <c r="AP9" i="3"/>
  <c r="BC9" i="3" s="1"/>
  <c r="AO9" i="3"/>
  <c r="AN9" i="3"/>
  <c r="BR8" i="3"/>
  <c r="BT8" i="3" s="1"/>
  <c r="BA8" i="3"/>
  <c r="AZ8" i="3"/>
  <c r="AY8" i="3"/>
  <c r="AX8" i="3"/>
  <c r="BI8" i="3" s="1"/>
  <c r="AW8" i="3"/>
  <c r="BH8" i="3" s="1"/>
  <c r="AV8" i="3"/>
  <c r="BG8" i="3" s="1"/>
  <c r="AU8" i="3"/>
  <c r="BF8" i="3" s="1"/>
  <c r="AT8" i="3"/>
  <c r="BE8" i="3" s="1"/>
  <c r="AS8" i="3"/>
  <c r="AR8" i="3"/>
  <c r="BD8" i="3" s="1"/>
  <c r="AQ8" i="3"/>
  <c r="AP8" i="3"/>
  <c r="BC8" i="3" s="1"/>
  <c r="AO8" i="3"/>
  <c r="AN8" i="3"/>
  <c r="BR7" i="3"/>
  <c r="BV7" i="3" s="1"/>
  <c r="BA7" i="3"/>
  <c r="AZ7" i="3"/>
  <c r="AY7" i="3"/>
  <c r="AX7" i="3"/>
  <c r="BI7" i="3" s="1"/>
  <c r="AW7" i="3"/>
  <c r="BH7" i="3" s="1"/>
  <c r="AV7" i="3"/>
  <c r="BG7" i="3" s="1"/>
  <c r="AU7" i="3"/>
  <c r="BF7" i="3" s="1"/>
  <c r="AT7" i="3"/>
  <c r="BE7" i="3" s="1"/>
  <c r="AS7" i="3"/>
  <c r="AR7" i="3"/>
  <c r="BD7" i="3" s="1"/>
  <c r="AQ7" i="3"/>
  <c r="AP7" i="3"/>
  <c r="BC7" i="3" s="1"/>
  <c r="AO7" i="3"/>
  <c r="AN7" i="3"/>
  <c r="BR6" i="3"/>
  <c r="BV6" i="3" s="1"/>
  <c r="BI6" i="3"/>
  <c r="BA6" i="3"/>
  <c r="AZ6" i="3"/>
  <c r="AY6" i="3"/>
  <c r="AX6" i="3"/>
  <c r="AW6" i="3"/>
  <c r="BH6" i="3" s="1"/>
  <c r="AV6" i="3"/>
  <c r="BG6" i="3" s="1"/>
  <c r="AU6" i="3"/>
  <c r="BF6" i="3" s="1"/>
  <c r="AT6" i="3"/>
  <c r="BE6" i="3" s="1"/>
  <c r="AS6" i="3"/>
  <c r="AR6" i="3"/>
  <c r="BD6" i="3" s="1"/>
  <c r="AQ6" i="3"/>
  <c r="AP6" i="3"/>
  <c r="BC6" i="3" s="1"/>
  <c r="AO6" i="3"/>
  <c r="AN6" i="3"/>
  <c r="BO5" i="3"/>
  <c r="BA5" i="3"/>
  <c r="AZ5" i="3"/>
  <c r="AY5" i="3"/>
  <c r="AX5" i="3"/>
  <c r="BI5" i="3" s="1"/>
  <c r="AW5" i="3"/>
  <c r="BH5" i="3" s="1"/>
  <c r="AV5" i="3"/>
  <c r="BG5" i="3" s="1"/>
  <c r="AU5" i="3"/>
  <c r="BF5" i="3" s="1"/>
  <c r="AT5" i="3"/>
  <c r="BE5" i="3" s="1"/>
  <c r="AS5" i="3"/>
  <c r="AR5" i="3"/>
  <c r="BD5" i="3" s="1"/>
  <c r="AQ5" i="3"/>
  <c r="AP5" i="3"/>
  <c r="BC5" i="3" s="1"/>
  <c r="AO5" i="3"/>
  <c r="AN5" i="3"/>
  <c r="BR4" i="3"/>
  <c r="BU4" i="3" s="1"/>
  <c r="BA4" i="3"/>
  <c r="AZ4" i="3"/>
  <c r="AY4" i="3"/>
  <c r="AX4" i="3"/>
  <c r="BI4" i="3" s="1"/>
  <c r="AW4" i="3"/>
  <c r="BH4" i="3" s="1"/>
  <c r="AV4" i="3"/>
  <c r="BG4" i="3" s="1"/>
  <c r="AU4" i="3"/>
  <c r="BF4" i="3" s="1"/>
  <c r="BL4" i="3" s="1"/>
  <c r="AT4" i="3"/>
  <c r="BE4" i="3" s="1"/>
  <c r="AS4" i="3"/>
  <c r="AR4" i="3"/>
  <c r="BD4" i="3" s="1"/>
  <c r="AQ4" i="3"/>
  <c r="AP4" i="3"/>
  <c r="BC4" i="3" s="1"/>
  <c r="AO4" i="3"/>
  <c r="AN4" i="3"/>
  <c r="BV4" i="3" l="1"/>
  <c r="BL8" i="3"/>
  <c r="BT4" i="3"/>
  <c r="BL5" i="3"/>
  <c r="BK6" i="3"/>
  <c r="BK8" i="3"/>
  <c r="BL9" i="3"/>
  <c r="BL7" i="3"/>
  <c r="BK4" i="3"/>
  <c r="BL6" i="3"/>
  <c r="BT6" i="3"/>
  <c r="BK7" i="3"/>
  <c r="BL10" i="3"/>
  <c r="BU6" i="3"/>
  <c r="BK9" i="3"/>
  <c r="BK10" i="3"/>
  <c r="BV10" i="3"/>
  <c r="BU10" i="3"/>
  <c r="BU9" i="3"/>
  <c r="BT9" i="3"/>
  <c r="BU8" i="3"/>
  <c r="BT7" i="3"/>
  <c r="BV8" i="3"/>
  <c r="BU7" i="3"/>
  <c r="BK5" i="3"/>
  <c r="BR5" i="3"/>
  <c r="BU5" i="3" s="1"/>
  <c r="BT5" i="3" l="1"/>
  <c r="BV5" i="3"/>
</calcChain>
</file>

<file path=xl/sharedStrings.xml><?xml version="1.0" encoding="utf-8"?>
<sst xmlns="http://schemas.openxmlformats.org/spreadsheetml/2006/main" count="245" uniqueCount="117">
  <si>
    <t>Location</t>
  </si>
  <si>
    <t>Country</t>
  </si>
  <si>
    <t>Year</t>
  </si>
  <si>
    <t>C. crocuta F BM (kg)</t>
  </si>
  <si>
    <t>C. crocuta M BM (kg)</t>
  </si>
  <si>
    <t>C. crocuta SSD</t>
  </si>
  <si>
    <t>Notes</t>
  </si>
  <si>
    <t>Body mass references</t>
  </si>
  <si>
    <t>Kenya</t>
  </si>
  <si>
    <t>Hluhluwe iMfolozi National Park, South Africa</t>
  </si>
  <si>
    <t>South Africa</t>
  </si>
  <si>
    <t>Whately (1980)</t>
  </si>
  <si>
    <t>Kalahari National Park, South Africa</t>
  </si>
  <si>
    <t>Tanzania</t>
  </si>
  <si>
    <t>Kruger National Park, South Africa</t>
  </si>
  <si>
    <t>Henschel (1986), cited in Skinner and Chimimba (2005)</t>
  </si>
  <si>
    <t>Masai Mara National Reserve, Kenya</t>
  </si>
  <si>
    <t>631 (both)</t>
  </si>
  <si>
    <t>Swanson et al. (2013)</t>
  </si>
  <si>
    <t>Serengeti ecosystem, Tanzania</t>
  </si>
  <si>
    <t>Sillero-Zubiri and Gottelli (1992)</t>
  </si>
  <si>
    <t>Narok District, Kenya</t>
  </si>
  <si>
    <t>Neaves et al. (1980)</t>
  </si>
  <si>
    <t>Umfolzi Game Reserve, Natal, South Africa</t>
  </si>
  <si>
    <t>Green et al. (1984)</t>
  </si>
  <si>
    <t>Name of Ecosystem</t>
  </si>
  <si>
    <t>Median lat</t>
  </si>
  <si>
    <t>Median long</t>
  </si>
  <si>
    <t>Salient area of the Aberdare National Park, Kenya</t>
  </si>
  <si>
    <t>N-S transect land cover counts (1 count = 1 pixel. 1 pixel = 1 km2)</t>
  </si>
  <si>
    <t>W-E transect land cover counts (1 count = 1 pixel. 1 pixel = 1 km2)</t>
  </si>
  <si>
    <t>Duplicated pixel class</t>
  </si>
  <si>
    <t xml:space="preserve">Climate data </t>
  </si>
  <si>
    <t>Bio4  - Temperature seasonality (SD)</t>
  </si>
  <si>
    <t>Bio5  - Max. temperature warmest month (˚C)</t>
  </si>
  <si>
    <t>Bio6  - Min. temperature coolest month (˚C)</t>
  </si>
  <si>
    <t>Bio13 - Precipitation wettest month (mm)</t>
  </si>
  <si>
    <t>Bio14 - Precipitation driest month (mm)</t>
  </si>
  <si>
    <t>Bio15 - Precipitation seasonality (CV)</t>
  </si>
  <si>
    <t>Total land cover counts (N-S + W-E transects. 1 count = 1 pixel. 1 pixel = 1 km2)</t>
  </si>
  <si>
    <t>Total land cover counts (exc. water, cropland, bare ground &amp; types w/o values)</t>
  </si>
  <si>
    <t>Counts (added)</t>
  </si>
  <si>
    <t>Water</t>
  </si>
  <si>
    <t>Evergreen needleleaf forest</t>
  </si>
  <si>
    <t>Evergreen broadleaf forest</t>
  </si>
  <si>
    <t>Deciduous needleleaf forest</t>
  </si>
  <si>
    <t>Deciduous broadleaf forest</t>
  </si>
  <si>
    <t>Mixed forest</t>
  </si>
  <si>
    <t>Woodland</t>
  </si>
  <si>
    <t>Wooded grassland</t>
  </si>
  <si>
    <t>Closed shrubland</t>
  </si>
  <si>
    <t>Open shrubland</t>
  </si>
  <si>
    <t>Grassland</t>
  </si>
  <si>
    <t>Cropland</t>
  </si>
  <si>
    <t>Bare ground</t>
  </si>
  <si>
    <t>Urban and built</t>
  </si>
  <si>
    <t>Closed</t>
  </si>
  <si>
    <t>Semi-open</t>
  </si>
  <si>
    <t>Open</t>
  </si>
  <si>
    <t>2,4,6,8</t>
  </si>
  <si>
    <t>7,9</t>
  </si>
  <si>
    <t>(x1*x2*x3)^(1/n)</t>
  </si>
  <si>
    <t>Log10 of ratio between counts and geometric mean. Log10(x1/GM)</t>
  </si>
  <si>
    <t>Geometric mean of counts</t>
  </si>
  <si>
    <t>Bio4  - Temperature seasonality (SD) converted</t>
  </si>
  <si>
    <t>Bio5  - Max. temperature warmest month (˚C) Converted</t>
  </si>
  <si>
    <t>Bio6  - Min. temperature coolest month (˚C) Converted</t>
  </si>
  <si>
    <r>
      <t>Area km</t>
    </r>
    <r>
      <rPr>
        <b/>
        <vertAlign val="superscript"/>
        <sz val="9"/>
        <rFont val="Arial"/>
        <family val="2"/>
      </rPr>
      <t>2</t>
    </r>
  </si>
  <si>
    <t>C. crocuta density (n/km2)</t>
  </si>
  <si>
    <t>P. leo density (n/km2)</t>
  </si>
  <si>
    <t>Reference</t>
  </si>
  <si>
    <t>Used Hluhluwe iMfolozi National Park, 1982, from Hatton et al. (2015) and references therein</t>
  </si>
  <si>
    <t>Used Kruger National Park, 1975, from Hatton et al. (2015) and references therein</t>
  </si>
  <si>
    <t>Used Kalahari National Park, 1979, from Hatton et al. (2015) and references therein</t>
  </si>
  <si>
    <t>Used Masai Mara National Reserve, 1992, from Hatton et al. (2015) and references therein</t>
  </si>
  <si>
    <t>Used Kruger National Park, 1984, from Hatton et al. (2015) and references therein</t>
  </si>
  <si>
    <t>Used Masai Mara National Reserve, 2003, from Hatton et al. (2015) and references therein</t>
  </si>
  <si>
    <t>Used Serengeti Ecosystem, 1971, from Hatton et al. (2015) and references therein</t>
  </si>
  <si>
    <t>Biomass and sexual size dimorphism of C. crocuta</t>
  </si>
  <si>
    <t>C. crocuta F no.</t>
  </si>
  <si>
    <t>C. crocuta M no.</t>
  </si>
  <si>
    <t>Prey biomass w/o very large biomass (kg/km2)</t>
  </si>
  <si>
    <t>1986 &amp; 1987</t>
  </si>
  <si>
    <t>.</t>
  </si>
  <si>
    <t xml:space="preserve">SSD calculated by the equation Log10(F/M) from </t>
  </si>
  <si>
    <t>C. crocuta F BM Log10</t>
  </si>
  <si>
    <t>C. crocuta M BM Log10</t>
  </si>
  <si>
    <t>Prey biomass w/o very large biomass Log10</t>
  </si>
  <si>
    <t>Sillero-Zubiri and Gottelli (1992) and Kibayana (1996)</t>
  </si>
  <si>
    <t>Median lat +ve Log10</t>
  </si>
  <si>
    <t>Bio4  - Temperature seasonality Log10</t>
  </si>
  <si>
    <t>Bio5  - Max. temperature warmest month Log10</t>
  </si>
  <si>
    <t>Bio6  - Min. temperature coolest month  Log10</t>
  </si>
  <si>
    <t>Bio13 - Precipitation wettest month Log10</t>
  </si>
  <si>
    <t>Bio14 - Precipitation driest month Log10</t>
  </si>
  <si>
    <t>Bio15 - Precipitation seasonality Log10</t>
  </si>
  <si>
    <t>Closed vegetation centred logratio</t>
  </si>
  <si>
    <t>Semi-open vegetation centred logratio</t>
  </si>
  <si>
    <t>Open vegetation centred log ratio</t>
  </si>
  <si>
    <t>Transformed data</t>
  </si>
  <si>
    <t>Mills (1990)</t>
  </si>
  <si>
    <t>Stevenson-Hamilton (1947)</t>
  </si>
  <si>
    <t>Kruuk (1972)</t>
  </si>
  <si>
    <t>Kgalagadi Transfrontier Park, Botswana and South Africa</t>
  </si>
  <si>
    <t>C. crocuta density Log10</t>
  </si>
  <si>
    <t>P. leo density Log10</t>
  </si>
  <si>
    <t>Predator and prey populations</t>
  </si>
  <si>
    <t>Centre north latitude (decimal degrees)</t>
  </si>
  <si>
    <t>Centre south latitude decimal degrees</t>
  </si>
  <si>
    <t>Centre east longitude (decimal degrees)</t>
  </si>
  <si>
    <t>Centre west longitude (decimal degrees)</t>
  </si>
  <si>
    <t>Site</t>
  </si>
  <si>
    <t>Counts (zeros converted to 0.1 in bold)</t>
  </si>
  <si>
    <t xml:space="preserve">Centered logratio </t>
  </si>
  <si>
    <t>Latitude and longitude from Image Landsat, (Google Earth Pro, 2013). Land cover data at 1 km resolution from the University of Maryland Global Land Cover Classification (Hansen et al., 1998, 2000).</t>
  </si>
  <si>
    <t>Climate data from Worldclim (Hijmans et al., 2005). Latitude and longitude from Image Landsat, (Google Earth Pro, 2013)</t>
  </si>
  <si>
    <t>Latitude, longitude and vegetation cover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</si>
</sst>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47">
    <xf numFmtId="0" fontId="0" fillId="0" borderId="0" xfId="0"/>
    <xf numFmtId="0" fontId="1" fillId="0" borderId="0" xfId="0" applyFont="1" applyAlignment="1">
      <alignment wrapText="1"/>
    </xf>
    <xf numFmtId="165" fontId="2" fillId="0" borderId="0" xfId="0" applyNumberFormat="1" applyFont="1" applyFill="1" applyBorder="1" applyAlignment="1"/>
    <xf numFmtId="0" fontId="4" fillId="0" borderId="0" xfId="0" applyFont="1"/>
    <xf numFmtId="0" fontId="2" fillId="0" borderId="0" xfId="0" applyFont="1" applyFill="1"/>
    <xf numFmtId="0" fontId="5" fillId="0" borderId="0" xfId="0" applyFont="1" applyAlignment="1">
      <alignment wrapText="1"/>
    </xf>
    <xf numFmtId="0" fontId="6" fillId="0" borderId="0" xfId="0" applyFont="1" applyFill="1"/>
    <xf numFmtId="165" fontId="6" fillId="0" borderId="0" xfId="0" applyNumberFormat="1" applyFont="1" applyFill="1" applyBorder="1" applyAlignment="1"/>
    <xf numFmtId="0" fontId="7" fillId="0" borderId="0" xfId="0" applyFont="1"/>
    <xf numFmtId="0" fontId="5" fillId="0" borderId="0" xfId="2" applyNumberFormat="1" applyFont="1" applyFill="1" applyBorder="1" applyAlignment="1">
      <alignment wrapText="1"/>
    </xf>
    <xf numFmtId="0" fontId="8" fillId="0" borderId="0" xfId="0" applyFont="1"/>
    <xf numFmtId="0" fontId="5" fillId="0" borderId="0" xfId="2" applyNumberFormat="1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/>
    <xf numFmtId="0" fontId="5" fillId="0" borderId="0" xfId="0" applyFont="1" applyFill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0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/>
    <xf numFmtId="2" fontId="6" fillId="0" borderId="0" xfId="0" applyNumberFormat="1" applyFont="1" applyBorder="1"/>
    <xf numFmtId="0" fontId="6" fillId="0" borderId="0" xfId="0" applyNumberFormat="1" applyFont="1" applyBorder="1"/>
    <xf numFmtId="2" fontId="6" fillId="0" borderId="0" xfId="0" applyNumberFormat="1" applyFont="1"/>
    <xf numFmtId="0" fontId="6" fillId="0" borderId="0" xfId="0" applyFont="1"/>
    <xf numFmtId="1" fontId="6" fillId="0" borderId="1" xfId="0" applyNumberFormat="1" applyFont="1" applyBorder="1" applyAlignment="1"/>
    <xf numFmtId="0" fontId="6" fillId="0" borderId="0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Border="1"/>
    <xf numFmtId="2" fontId="6" fillId="0" borderId="0" xfId="0" applyNumberFormat="1" applyFont="1" applyFill="1" applyBorder="1"/>
    <xf numFmtId="0" fontId="6" fillId="0" borderId="0" xfId="0" applyNumberFormat="1" applyFont="1" applyFill="1" applyBorder="1"/>
    <xf numFmtId="2" fontId="6" fillId="0" borderId="0" xfId="0" applyNumberFormat="1" applyFont="1" applyFill="1"/>
    <xf numFmtId="0" fontId="4" fillId="0" borderId="0" xfId="0" applyFont="1" applyFill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166" fontId="6" fillId="0" borderId="0" xfId="0" applyNumberFormat="1" applyFont="1"/>
    <xf numFmtId="0" fontId="14" fillId="0" borderId="0" xfId="0" applyFont="1" applyFill="1" applyAlignment="1">
      <alignment wrapText="1"/>
    </xf>
    <xf numFmtId="165" fontId="16" fillId="0" borderId="0" xfId="0" applyNumberFormat="1" applyFont="1" applyFill="1" applyBorder="1" applyAlignment="1"/>
    <xf numFmtId="0" fontId="15" fillId="0" borderId="0" xfId="0" applyFont="1"/>
    <xf numFmtId="0" fontId="16" fillId="0" borderId="0" xfId="0" applyFont="1" applyFill="1"/>
    <xf numFmtId="0" fontId="17" fillId="0" borderId="0" xfId="0" applyFont="1" applyAlignment="1">
      <alignment wrapText="1"/>
    </xf>
    <xf numFmtId="0" fontId="12" fillId="0" borderId="0" xfId="0" applyFont="1" applyFill="1"/>
    <xf numFmtId="0" fontId="10" fillId="0" borderId="0" xfId="0" applyFont="1" applyFill="1"/>
    <xf numFmtId="0" fontId="18" fillId="0" borderId="0" xfId="0" applyFont="1" applyFill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pane ySplit="2" topLeftCell="A3" activePane="bottomLeft" state="frozen"/>
      <selection pane="bottomLeft" activeCell="D13" sqref="D13"/>
    </sheetView>
  </sheetViews>
  <sheetFormatPr defaultRowHeight="12" x14ac:dyDescent="0.2"/>
  <cols>
    <col min="1" max="1" width="37.85546875" style="6" customWidth="1"/>
    <col min="2" max="2" width="11.85546875" style="24" customWidth="1"/>
    <col min="3" max="3" width="6.85546875" style="24" customWidth="1"/>
    <col min="4" max="4" width="11.85546875" style="29" customWidth="1"/>
    <col min="5" max="6" width="10.85546875" style="30" customWidth="1"/>
    <col min="7" max="7" width="11.28515625" style="22" customWidth="1"/>
    <col min="8" max="11" width="9.140625" style="24"/>
    <col min="12" max="12" width="48.85546875" style="24" customWidth="1"/>
    <col min="13" max="16384" width="9.140625" style="8"/>
  </cols>
  <sheetData>
    <row r="1" spans="1:12" ht="12.75" x14ac:dyDescent="0.2">
      <c r="A1" s="35" t="s">
        <v>78</v>
      </c>
      <c r="J1" s="24" t="s">
        <v>84</v>
      </c>
    </row>
    <row r="2" spans="1:12" ht="36" x14ac:dyDescent="0.2">
      <c r="A2" s="15" t="s">
        <v>0</v>
      </c>
      <c r="B2" s="5" t="s">
        <v>1</v>
      </c>
      <c r="C2" s="5" t="s">
        <v>2</v>
      </c>
      <c r="D2" s="16" t="s">
        <v>79</v>
      </c>
      <c r="E2" s="17" t="s">
        <v>3</v>
      </c>
      <c r="F2" s="17" t="s">
        <v>85</v>
      </c>
      <c r="G2" s="18" t="s">
        <v>80</v>
      </c>
      <c r="H2" s="5" t="s">
        <v>4</v>
      </c>
      <c r="I2" s="5" t="s">
        <v>86</v>
      </c>
      <c r="J2" s="5" t="s">
        <v>5</v>
      </c>
      <c r="K2" s="5" t="s">
        <v>6</v>
      </c>
      <c r="L2" s="5" t="s">
        <v>7</v>
      </c>
    </row>
    <row r="3" spans="1:12" x14ac:dyDescent="0.2">
      <c r="A3" s="7" t="s">
        <v>9</v>
      </c>
      <c r="B3" s="7" t="s">
        <v>10</v>
      </c>
      <c r="C3" s="19"/>
      <c r="D3" s="20">
        <v>12</v>
      </c>
      <c r="E3" s="21">
        <v>70</v>
      </c>
      <c r="F3" s="21">
        <f>LOG10(E3)</f>
        <v>1.8450980400142569</v>
      </c>
      <c r="G3" s="22">
        <v>11</v>
      </c>
      <c r="H3" s="23">
        <v>66.599999999999994</v>
      </c>
      <c r="I3" s="21">
        <f>LOG10(H3)</f>
        <v>1.823474229170301</v>
      </c>
      <c r="J3" s="38">
        <f>LOG10(E3/H3)</f>
        <v>2.1623810843955794E-2</v>
      </c>
      <c r="K3" s="38"/>
      <c r="L3" s="24" t="s">
        <v>11</v>
      </c>
    </row>
    <row r="4" spans="1:12" x14ac:dyDescent="0.2">
      <c r="A4" s="7" t="s">
        <v>12</v>
      </c>
      <c r="B4" s="7" t="s">
        <v>10</v>
      </c>
      <c r="C4" s="19"/>
      <c r="D4" s="25">
        <v>7</v>
      </c>
      <c r="E4" s="21">
        <v>70.900000000000006</v>
      </c>
      <c r="F4" s="21">
        <f t="shared" ref="F4:F11" si="0">LOG10(E4)</f>
        <v>1.8506462351830666</v>
      </c>
      <c r="G4" s="22">
        <v>9</v>
      </c>
      <c r="H4" s="23">
        <v>59</v>
      </c>
      <c r="I4" s="21">
        <f t="shared" ref="I4:I11" si="1">LOG10(H4)</f>
        <v>1.7708520116421442</v>
      </c>
      <c r="J4" s="38">
        <f t="shared" ref="J4:J10" si="2">LOG10(E4/H4)</f>
        <v>7.9794223540922374E-2</v>
      </c>
      <c r="K4" s="38"/>
      <c r="L4" s="24" t="s">
        <v>100</v>
      </c>
    </row>
    <row r="5" spans="1:12" x14ac:dyDescent="0.2">
      <c r="A5" s="7" t="s">
        <v>14</v>
      </c>
      <c r="B5" s="7" t="s">
        <v>10</v>
      </c>
      <c r="C5" s="19"/>
      <c r="D5" s="20">
        <v>1</v>
      </c>
      <c r="E5" s="21">
        <v>70.760000000000005</v>
      </c>
      <c r="F5" s="21">
        <f t="shared" si="0"/>
        <v>1.8497878242376855</v>
      </c>
      <c r="G5" s="22">
        <v>1</v>
      </c>
      <c r="H5" s="23">
        <v>58.06</v>
      </c>
      <c r="I5" s="21">
        <f t="shared" si="1"/>
        <v>1.7638770314956549</v>
      </c>
      <c r="J5" s="38">
        <f t="shared" si="2"/>
        <v>8.5910792742030589E-2</v>
      </c>
      <c r="K5" s="38"/>
      <c r="L5" s="24" t="s">
        <v>101</v>
      </c>
    </row>
    <row r="6" spans="1:12" x14ac:dyDescent="0.2">
      <c r="A6" s="7" t="s">
        <v>14</v>
      </c>
      <c r="B6" s="7" t="s">
        <v>10</v>
      </c>
      <c r="C6" s="19"/>
      <c r="D6" s="20">
        <v>11</v>
      </c>
      <c r="E6" s="21">
        <v>68.2</v>
      </c>
      <c r="F6" s="21">
        <f t="shared" si="0"/>
        <v>1.833784374656479</v>
      </c>
      <c r="G6" s="22">
        <v>9</v>
      </c>
      <c r="H6" s="23">
        <v>62.5</v>
      </c>
      <c r="I6" s="21">
        <f t="shared" si="1"/>
        <v>1.7958800173440752</v>
      </c>
      <c r="J6" s="38">
        <f t="shared" si="2"/>
        <v>3.7904357312403679E-2</v>
      </c>
      <c r="K6" s="38"/>
      <c r="L6" s="24" t="s">
        <v>15</v>
      </c>
    </row>
    <row r="7" spans="1:12" x14ac:dyDescent="0.2">
      <c r="A7" s="7" t="s">
        <v>16</v>
      </c>
      <c r="B7" s="7" t="s">
        <v>8</v>
      </c>
      <c r="C7" s="19"/>
      <c r="D7" s="20" t="s">
        <v>17</v>
      </c>
      <c r="E7" s="21">
        <v>59.386000000000003</v>
      </c>
      <c r="F7" s="21">
        <f t="shared" si="0"/>
        <v>1.7736840739479944</v>
      </c>
      <c r="H7" s="23">
        <v>53.664999999999999</v>
      </c>
      <c r="I7" s="21">
        <f t="shared" si="1"/>
        <v>1.7296911336964809</v>
      </c>
      <c r="J7" s="38">
        <f t="shared" si="2"/>
        <v>4.3992940251513561E-2</v>
      </c>
      <c r="K7" s="38"/>
      <c r="L7" s="24" t="s">
        <v>18</v>
      </c>
    </row>
    <row r="8" spans="1:12" x14ac:dyDescent="0.2">
      <c r="A8" s="7" t="s">
        <v>19</v>
      </c>
      <c r="B8" s="7" t="s">
        <v>13</v>
      </c>
      <c r="C8" s="19"/>
      <c r="D8" s="20">
        <v>8</v>
      </c>
      <c r="E8" s="21">
        <v>55.3</v>
      </c>
      <c r="F8" s="21">
        <f t="shared" si="0"/>
        <v>1.7427251313046983</v>
      </c>
      <c r="G8" s="22">
        <v>12</v>
      </c>
      <c r="H8" s="23">
        <v>48.7</v>
      </c>
      <c r="I8" s="21">
        <f t="shared" si="1"/>
        <v>1.6875289612146342</v>
      </c>
      <c r="J8" s="38">
        <f t="shared" si="2"/>
        <v>5.519617009006389E-2</v>
      </c>
      <c r="K8" s="38"/>
      <c r="L8" s="24" t="s">
        <v>102</v>
      </c>
    </row>
    <row r="9" spans="1:12" x14ac:dyDescent="0.2">
      <c r="A9" s="6" t="s">
        <v>28</v>
      </c>
      <c r="B9" s="7" t="s">
        <v>8</v>
      </c>
      <c r="C9" s="24" t="s">
        <v>82</v>
      </c>
      <c r="D9" s="25">
        <v>9</v>
      </c>
      <c r="E9" s="21">
        <v>51.8</v>
      </c>
      <c r="F9" s="21">
        <f t="shared" si="0"/>
        <v>1.7143297597452329</v>
      </c>
      <c r="G9" s="22">
        <v>5</v>
      </c>
      <c r="H9" s="23">
        <v>47.4</v>
      </c>
      <c r="I9" s="21">
        <f t="shared" si="1"/>
        <v>1.675778341674085</v>
      </c>
      <c r="J9" s="38">
        <f t="shared" si="2"/>
        <v>3.8551418071147953E-2</v>
      </c>
      <c r="K9" s="38"/>
      <c r="L9" s="24" t="s">
        <v>20</v>
      </c>
    </row>
    <row r="10" spans="1:12" x14ac:dyDescent="0.2">
      <c r="A10" s="6" t="s">
        <v>21</v>
      </c>
      <c r="B10" s="7" t="s">
        <v>8</v>
      </c>
      <c r="D10" s="25">
        <v>5</v>
      </c>
      <c r="E10" s="21">
        <v>50.7</v>
      </c>
      <c r="F10" s="21">
        <f t="shared" si="0"/>
        <v>1.705007959333336</v>
      </c>
      <c r="G10" s="22">
        <v>5</v>
      </c>
      <c r="H10" s="23">
        <v>43.6</v>
      </c>
      <c r="I10" s="21">
        <f t="shared" si="1"/>
        <v>1.6394864892685861</v>
      </c>
      <c r="J10" s="38">
        <f t="shared" si="2"/>
        <v>6.552147006474994E-2</v>
      </c>
      <c r="K10" s="38"/>
      <c r="L10" s="24" t="s">
        <v>22</v>
      </c>
    </row>
    <row r="11" spans="1:12" s="14" customFormat="1" x14ac:dyDescent="0.2">
      <c r="A11" s="6" t="s">
        <v>23</v>
      </c>
      <c r="B11" s="7" t="s">
        <v>10</v>
      </c>
      <c r="C11" s="6"/>
      <c r="D11" s="20">
        <v>4</v>
      </c>
      <c r="E11" s="31">
        <v>57.75</v>
      </c>
      <c r="F11" s="21">
        <f t="shared" si="0"/>
        <v>1.7615519885641819</v>
      </c>
      <c r="G11" s="32">
        <v>2</v>
      </c>
      <c r="H11" s="33">
        <v>47.5</v>
      </c>
      <c r="I11" s="21">
        <f t="shared" si="1"/>
        <v>1.6766936096248666</v>
      </c>
      <c r="J11" s="38">
        <f>LOG10(E11/H11)</f>
        <v>8.4858378939315346E-2</v>
      </c>
      <c r="K11" s="38"/>
      <c r="L11" s="6" t="s">
        <v>24</v>
      </c>
    </row>
    <row r="14" spans="1:12" x14ac:dyDescent="0.2">
      <c r="B14" s="7"/>
      <c r="D14" s="27"/>
      <c r="E14" s="21"/>
      <c r="F14" s="21"/>
      <c r="H14" s="23"/>
      <c r="I14" s="23"/>
      <c r="J14" s="23"/>
    </row>
    <row r="15" spans="1:12" x14ac:dyDescent="0.2">
      <c r="B15" s="7"/>
      <c r="D15" s="27"/>
      <c r="E15" s="21"/>
      <c r="F15" s="21"/>
      <c r="H15" s="23"/>
      <c r="I15" s="23"/>
      <c r="J15" s="23"/>
    </row>
    <row r="16" spans="1:12" x14ac:dyDescent="0.2">
      <c r="B16" s="7"/>
      <c r="D16" s="27"/>
      <c r="E16" s="21"/>
      <c r="F16" s="21"/>
      <c r="H16" s="23"/>
      <c r="I16" s="23"/>
      <c r="J16" s="23"/>
    </row>
    <row r="17" spans="1:10" x14ac:dyDescent="0.2">
      <c r="B17" s="7"/>
      <c r="D17" s="27"/>
      <c r="E17" s="21"/>
      <c r="F17" s="21"/>
      <c r="H17" s="23"/>
      <c r="I17" s="23"/>
      <c r="J17" s="23"/>
    </row>
    <row r="18" spans="1:10" x14ac:dyDescent="0.2">
      <c r="A18" s="7"/>
      <c r="B18" s="7"/>
      <c r="C18" s="19"/>
      <c r="D18" s="20"/>
      <c r="E18" s="21"/>
      <c r="F18" s="21"/>
      <c r="H18" s="23"/>
      <c r="I18" s="23"/>
      <c r="J18" s="23"/>
    </row>
    <row r="19" spans="1:10" x14ac:dyDescent="0.2">
      <c r="B19" s="7"/>
      <c r="D19" s="25"/>
      <c r="E19" s="21"/>
      <c r="F19" s="21"/>
      <c r="G19" s="26"/>
      <c r="H19" s="23"/>
      <c r="I19" s="23"/>
      <c r="J19" s="23"/>
    </row>
    <row r="20" spans="1:10" x14ac:dyDescent="0.2">
      <c r="B20" s="7"/>
      <c r="D20" s="27"/>
      <c r="E20" s="21"/>
      <c r="F20" s="21"/>
      <c r="H20" s="23"/>
      <c r="I20" s="23"/>
      <c r="J20" s="23"/>
    </row>
    <row r="21" spans="1:10" x14ac:dyDescent="0.2">
      <c r="B21" s="7"/>
      <c r="D21" s="28"/>
      <c r="E21" s="21"/>
      <c r="F21" s="21"/>
      <c r="H21" s="23"/>
      <c r="I21" s="21"/>
      <c r="J21" s="38"/>
    </row>
    <row r="22" spans="1:10" x14ac:dyDescent="0.2">
      <c r="B22" s="7"/>
      <c r="D22" s="27"/>
      <c r="E22" s="21"/>
      <c r="F22" s="21"/>
      <c r="H22" s="23"/>
      <c r="I22" s="23"/>
      <c r="J22" s="23"/>
    </row>
    <row r="23" spans="1:10" x14ac:dyDescent="0.2">
      <c r="B23" s="7"/>
      <c r="D23" s="28"/>
      <c r="E23" s="21"/>
      <c r="F23" s="21"/>
      <c r="H23" s="23"/>
      <c r="I23" s="23"/>
      <c r="J23" s="23"/>
    </row>
    <row r="24" spans="1:10" x14ac:dyDescent="0.2">
      <c r="B24" s="7"/>
      <c r="D24" s="28"/>
      <c r="E24" s="21"/>
      <c r="F24" s="21"/>
      <c r="H24" s="23"/>
      <c r="I24" s="23"/>
      <c r="J24" s="23"/>
    </row>
    <row r="25" spans="1:10" x14ac:dyDescent="0.2">
      <c r="B25" s="7"/>
      <c r="D25" s="27"/>
      <c r="E25" s="21"/>
      <c r="F25" s="21"/>
      <c r="H25" s="23"/>
      <c r="I25" s="23"/>
      <c r="J25" s="23"/>
    </row>
    <row r="26" spans="1:10" x14ac:dyDescent="0.2">
      <c r="B26" s="7"/>
      <c r="D26" s="28"/>
      <c r="E26" s="21"/>
      <c r="F26" s="21"/>
      <c r="H26" s="23"/>
      <c r="I26" s="23"/>
      <c r="J26" s="23"/>
    </row>
    <row r="27" spans="1:10" x14ac:dyDescent="0.2">
      <c r="D27" s="28"/>
      <c r="E27" s="21"/>
      <c r="F27" s="21"/>
      <c r="H27" s="23"/>
      <c r="I27" s="23"/>
      <c r="J27" s="23"/>
    </row>
    <row r="28" spans="1:10" x14ac:dyDescent="0.2">
      <c r="B28" s="7"/>
      <c r="D28" s="27"/>
      <c r="E28" s="21"/>
      <c r="F28" s="21"/>
      <c r="G28" s="26"/>
      <c r="H28" s="23"/>
      <c r="I28" s="23"/>
      <c r="J28" s="23"/>
    </row>
    <row r="29" spans="1:10" x14ac:dyDescent="0.2">
      <c r="D29" s="28"/>
      <c r="E29" s="21"/>
      <c r="F29" s="21"/>
      <c r="H29" s="23"/>
      <c r="I29" s="23"/>
      <c r="J29" s="23"/>
    </row>
    <row r="30" spans="1:10" x14ac:dyDescent="0.2">
      <c r="E30" s="21"/>
      <c r="F30" s="21"/>
      <c r="H30" s="23"/>
      <c r="I30" s="23"/>
      <c r="J30" s="23"/>
    </row>
    <row r="31" spans="1:10" x14ac:dyDescent="0.2">
      <c r="E31" s="21"/>
      <c r="F31" s="21"/>
      <c r="H31" s="23"/>
      <c r="I31" s="23"/>
      <c r="J31" s="23"/>
    </row>
    <row r="32" spans="1:10" x14ac:dyDescent="0.2">
      <c r="E32" s="21"/>
      <c r="F32" s="21"/>
      <c r="H32" s="23"/>
      <c r="I32" s="23"/>
      <c r="J32" s="23"/>
    </row>
    <row r="33" spans="5:10" x14ac:dyDescent="0.2">
      <c r="E33" s="21"/>
      <c r="F33" s="21"/>
      <c r="H33" s="23"/>
      <c r="I33" s="23"/>
      <c r="J33" s="23"/>
    </row>
    <row r="34" spans="5:10" x14ac:dyDescent="0.2">
      <c r="E34" s="21"/>
      <c r="F34" s="21"/>
      <c r="H34" s="23"/>
      <c r="I34" s="23"/>
      <c r="J34" s="23"/>
    </row>
    <row r="35" spans="5:10" x14ac:dyDescent="0.2">
      <c r="E35" s="21"/>
      <c r="F35" s="21"/>
      <c r="H35" s="23"/>
      <c r="I35" s="23"/>
      <c r="J35" s="23"/>
    </row>
    <row r="36" spans="5:10" x14ac:dyDescent="0.2">
      <c r="E36" s="21"/>
      <c r="F36" s="21"/>
      <c r="H36" s="23"/>
      <c r="I36" s="23"/>
      <c r="J36" s="23"/>
    </row>
    <row r="37" spans="5:10" x14ac:dyDescent="0.2">
      <c r="E37" s="21"/>
      <c r="F37" s="21"/>
      <c r="H37" s="23"/>
      <c r="I37" s="23"/>
      <c r="J37" s="23"/>
    </row>
    <row r="38" spans="5:10" x14ac:dyDescent="0.2">
      <c r="E38" s="21"/>
      <c r="F38" s="21"/>
      <c r="H38" s="23"/>
      <c r="I38" s="23"/>
      <c r="J38" s="23"/>
    </row>
    <row r="39" spans="5:10" x14ac:dyDescent="0.2">
      <c r="E39" s="21"/>
      <c r="F39" s="21"/>
      <c r="H39" s="23"/>
      <c r="I39" s="23"/>
      <c r="J39" s="23"/>
    </row>
    <row r="40" spans="5:10" x14ac:dyDescent="0.2">
      <c r="E40" s="21"/>
      <c r="F40" s="21"/>
      <c r="H40" s="23"/>
      <c r="I40" s="23"/>
      <c r="J40" s="23"/>
    </row>
    <row r="41" spans="5:10" x14ac:dyDescent="0.2">
      <c r="E41" s="21"/>
      <c r="F41" s="21"/>
      <c r="H41" s="23"/>
      <c r="I41" s="23"/>
      <c r="J41" s="23"/>
    </row>
    <row r="42" spans="5:10" x14ac:dyDescent="0.2">
      <c r="E42" s="21"/>
      <c r="F42" s="21"/>
      <c r="H42" s="23"/>
      <c r="I42" s="23"/>
      <c r="J42" s="23"/>
    </row>
    <row r="43" spans="5:10" x14ac:dyDescent="0.2">
      <c r="E43" s="21"/>
      <c r="F43" s="21"/>
      <c r="H43" s="23"/>
      <c r="I43" s="23"/>
      <c r="J43" s="23"/>
    </row>
    <row r="44" spans="5:10" x14ac:dyDescent="0.2">
      <c r="E44" s="21"/>
      <c r="F44" s="21"/>
      <c r="H44" s="23"/>
      <c r="I44" s="23"/>
      <c r="J44" s="23"/>
    </row>
    <row r="45" spans="5:10" x14ac:dyDescent="0.2">
      <c r="E45" s="21"/>
      <c r="F45" s="21"/>
      <c r="H45" s="23"/>
      <c r="I45" s="23"/>
      <c r="J45" s="23"/>
    </row>
    <row r="46" spans="5:10" x14ac:dyDescent="0.2">
      <c r="E46" s="21"/>
      <c r="F46" s="21"/>
      <c r="H46" s="23"/>
      <c r="I46" s="23"/>
      <c r="J46" s="23"/>
    </row>
    <row r="47" spans="5:10" x14ac:dyDescent="0.2">
      <c r="E47" s="21"/>
      <c r="F47" s="21"/>
      <c r="H47" s="23"/>
      <c r="I47" s="23"/>
      <c r="J47" s="23"/>
    </row>
    <row r="48" spans="5:10" x14ac:dyDescent="0.2">
      <c r="E48" s="21"/>
      <c r="F48" s="21"/>
      <c r="H48" s="23"/>
      <c r="I48" s="23"/>
      <c r="J48" s="23"/>
    </row>
    <row r="49" spans="5:10" x14ac:dyDescent="0.2">
      <c r="E49" s="21"/>
      <c r="F49" s="21"/>
      <c r="H49" s="23"/>
      <c r="I49" s="23"/>
      <c r="J49" s="23"/>
    </row>
    <row r="50" spans="5:10" x14ac:dyDescent="0.2">
      <c r="E50" s="21"/>
      <c r="F50" s="21"/>
      <c r="H50" s="23"/>
      <c r="I50" s="23"/>
      <c r="J50" s="23"/>
    </row>
    <row r="51" spans="5:10" x14ac:dyDescent="0.2">
      <c r="E51" s="21"/>
      <c r="F51" s="21"/>
      <c r="H51" s="23"/>
      <c r="I51" s="23"/>
      <c r="J51" s="23"/>
    </row>
    <row r="52" spans="5:10" x14ac:dyDescent="0.2">
      <c r="E52" s="21"/>
      <c r="F52" s="21"/>
      <c r="H52" s="23"/>
      <c r="I52" s="23"/>
      <c r="J52" s="23"/>
    </row>
    <row r="53" spans="5:10" x14ac:dyDescent="0.2">
      <c r="E53" s="21"/>
      <c r="F53" s="21"/>
      <c r="H53" s="23"/>
      <c r="I53" s="23"/>
      <c r="J53" s="23"/>
    </row>
    <row r="54" spans="5:10" x14ac:dyDescent="0.2">
      <c r="E54" s="21"/>
      <c r="F54" s="21"/>
      <c r="H54" s="23"/>
      <c r="I54" s="23"/>
      <c r="J54" s="23"/>
    </row>
    <row r="55" spans="5:10" x14ac:dyDescent="0.2">
      <c r="E55" s="21"/>
      <c r="F55" s="21"/>
      <c r="H55" s="23"/>
      <c r="I55" s="23"/>
      <c r="J55" s="23"/>
    </row>
    <row r="56" spans="5:10" x14ac:dyDescent="0.2">
      <c r="E56" s="21"/>
      <c r="F56" s="21"/>
      <c r="H56" s="23"/>
      <c r="I56" s="23"/>
      <c r="J56" s="23"/>
    </row>
    <row r="57" spans="5:10" x14ac:dyDescent="0.2">
      <c r="E57" s="21"/>
      <c r="F57" s="21"/>
      <c r="H57" s="23"/>
      <c r="I57" s="23"/>
      <c r="J57" s="23"/>
    </row>
    <row r="58" spans="5:10" x14ac:dyDescent="0.2">
      <c r="E58" s="21"/>
      <c r="F58" s="21"/>
      <c r="H58" s="23"/>
      <c r="I58" s="23"/>
      <c r="J58" s="23"/>
    </row>
    <row r="59" spans="5:10" x14ac:dyDescent="0.2">
      <c r="E59" s="21"/>
      <c r="F59" s="21"/>
      <c r="H59" s="23"/>
      <c r="I59" s="23"/>
      <c r="J59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I16" sqref="I16"/>
    </sheetView>
  </sheetViews>
  <sheetFormatPr defaultRowHeight="12" x14ac:dyDescent="0.2"/>
  <cols>
    <col min="1" max="1" width="23.28515625" style="8" customWidth="1"/>
    <col min="2" max="4" width="9.140625" style="8"/>
    <col min="5" max="6" width="10.42578125" style="8" customWidth="1"/>
    <col min="7" max="8" width="15.28515625" style="8" customWidth="1"/>
    <col min="9" max="9" width="10.28515625" style="8" customWidth="1"/>
    <col min="10" max="16384" width="9.140625" style="8"/>
  </cols>
  <sheetData>
    <row r="1" spans="1:9" s="37" customFormat="1" ht="12.75" x14ac:dyDescent="0.2">
      <c r="A1" s="36" t="s">
        <v>106</v>
      </c>
    </row>
    <row r="2" spans="1:9" ht="48" x14ac:dyDescent="0.2">
      <c r="A2" s="15" t="s">
        <v>0</v>
      </c>
      <c r="B2" s="5" t="s">
        <v>1</v>
      </c>
      <c r="C2" s="5" t="s">
        <v>68</v>
      </c>
      <c r="D2" s="5" t="s">
        <v>104</v>
      </c>
      <c r="E2" s="5" t="s">
        <v>69</v>
      </c>
      <c r="F2" s="5" t="s">
        <v>105</v>
      </c>
      <c r="G2" s="5" t="s">
        <v>81</v>
      </c>
      <c r="H2" s="5" t="s">
        <v>87</v>
      </c>
      <c r="I2" s="5" t="s">
        <v>70</v>
      </c>
    </row>
    <row r="3" spans="1:9" x14ac:dyDescent="0.2">
      <c r="A3" s="7" t="s">
        <v>9</v>
      </c>
      <c r="B3" s="7" t="s">
        <v>10</v>
      </c>
      <c r="C3" s="8">
        <v>0.36458333333333331</v>
      </c>
      <c r="D3" s="8">
        <f>LOG10(C3)</f>
        <v>-0.43820318868929281</v>
      </c>
      <c r="E3" s="8">
        <v>0.10416666666666667</v>
      </c>
      <c r="F3" s="8">
        <f>LOG10(E3)</f>
        <v>-0.98227123303956843</v>
      </c>
      <c r="G3" s="8">
        <v>3506.1135416666666</v>
      </c>
      <c r="H3" s="8">
        <f>LOG10(G3)</f>
        <v>3.5448259761390815</v>
      </c>
      <c r="I3" s="8" t="s">
        <v>71</v>
      </c>
    </row>
    <row r="4" spans="1:9" x14ac:dyDescent="0.2">
      <c r="A4" s="7" t="s">
        <v>12</v>
      </c>
      <c r="B4" s="7" t="s">
        <v>10</v>
      </c>
      <c r="C4" s="8">
        <v>9.384775808133473E-3</v>
      </c>
      <c r="D4" s="8">
        <f t="shared" ref="D4:D11" si="0">LOG10(C4)</f>
        <v>-2.0275760977313388</v>
      </c>
      <c r="E4" s="8">
        <v>1.5641293013555789E-2</v>
      </c>
      <c r="F4" s="8">
        <f t="shared" ref="F4:F11" si="1">LOG10(E4)</f>
        <v>-1.8057273481149823</v>
      </c>
      <c r="G4" s="8">
        <v>257.88555784775809</v>
      </c>
      <c r="H4" s="8">
        <f t="shared" ref="H4:H11" si="2">LOG10(G4)</f>
        <v>2.411427021383191</v>
      </c>
      <c r="I4" s="8" t="s">
        <v>73</v>
      </c>
    </row>
    <row r="5" spans="1:9" x14ac:dyDescent="0.2">
      <c r="A5" s="7" t="s">
        <v>14</v>
      </c>
      <c r="B5" s="7" t="s">
        <v>10</v>
      </c>
      <c r="C5" s="8">
        <v>0.18431723629469693</v>
      </c>
      <c r="D5" s="8">
        <f t="shared" si="0"/>
        <v>-0.7344340501436073</v>
      </c>
      <c r="E5" s="8">
        <v>7.8993101269155833E-2</v>
      </c>
      <c r="F5" s="8">
        <f t="shared" si="1"/>
        <v>-1.1024108354382016</v>
      </c>
      <c r="G5" s="8">
        <v>1428.9949444415188</v>
      </c>
      <c r="H5" s="8">
        <f t="shared" si="2"/>
        <v>3.1550306923283844</v>
      </c>
      <c r="I5" s="8" t="s">
        <v>72</v>
      </c>
    </row>
    <row r="6" spans="1:9" x14ac:dyDescent="0.2">
      <c r="A6" s="7" t="s">
        <v>14</v>
      </c>
      <c r="B6" s="7" t="s">
        <v>10</v>
      </c>
      <c r="C6" s="8">
        <v>0.13576281004792248</v>
      </c>
      <c r="D6" s="8">
        <f t="shared" si="0"/>
        <v>-0.86721918147649879</v>
      </c>
      <c r="E6" s="8">
        <v>8.9525514771709933E-2</v>
      </c>
      <c r="F6" s="8">
        <f t="shared" si="1"/>
        <v>-1.0480531731156091</v>
      </c>
      <c r="G6" s="8">
        <v>1618.7637579651373</v>
      </c>
      <c r="H6" s="8">
        <f t="shared" si="2"/>
        <v>3.2091834725344857</v>
      </c>
      <c r="I6" s="8" t="s">
        <v>75</v>
      </c>
    </row>
    <row r="7" spans="1:9" x14ac:dyDescent="0.2">
      <c r="A7" s="7" t="s">
        <v>16</v>
      </c>
      <c r="B7" s="7" t="s">
        <v>8</v>
      </c>
      <c r="C7" s="8">
        <v>0.41133333333333333</v>
      </c>
      <c r="D7" s="8">
        <f t="shared" si="0"/>
        <v>-0.38580609502243957</v>
      </c>
      <c r="E7" s="8">
        <v>0.37466666666666665</v>
      </c>
      <c r="F7" s="8">
        <f t="shared" si="1"/>
        <v>-0.42635494348662017</v>
      </c>
      <c r="G7" s="8">
        <v>3928.6421866666669</v>
      </c>
      <c r="H7" s="8">
        <f t="shared" si="2"/>
        <v>3.5942424758892795</v>
      </c>
      <c r="I7" s="8" t="s">
        <v>76</v>
      </c>
    </row>
    <row r="8" spans="1:9" x14ac:dyDescent="0.2">
      <c r="A8" s="7" t="s">
        <v>19</v>
      </c>
      <c r="B8" s="7" t="s">
        <v>13</v>
      </c>
      <c r="C8" s="8">
        <v>0.12</v>
      </c>
      <c r="D8" s="8">
        <f t="shared" si="0"/>
        <v>-0.92081875395237522</v>
      </c>
      <c r="E8" s="8">
        <v>9.6000000000000002E-2</v>
      </c>
      <c r="F8" s="8">
        <f t="shared" si="1"/>
        <v>-1.0177287669604316</v>
      </c>
      <c r="G8" s="8">
        <v>2020.1233820960001</v>
      </c>
      <c r="H8" s="8">
        <f t="shared" si="2"/>
        <v>3.3053778954501181</v>
      </c>
      <c r="I8" s="8" t="s">
        <v>77</v>
      </c>
    </row>
    <row r="9" spans="1:9" x14ac:dyDescent="0.2">
      <c r="A9" s="6" t="s">
        <v>28</v>
      </c>
      <c r="B9" s="7" t="s">
        <v>8</v>
      </c>
      <c r="C9" s="8">
        <f>94/70</f>
        <v>1.3428571428571427</v>
      </c>
      <c r="D9" s="8">
        <f t="shared" si="0"/>
        <v>0.1280298135854418</v>
      </c>
      <c r="E9" s="8">
        <v>0.214</v>
      </c>
      <c r="F9" s="8">
        <f t="shared" si="1"/>
        <v>-0.66958622665080914</v>
      </c>
      <c r="G9" s="14">
        <v>3297.9617159999993</v>
      </c>
      <c r="H9" s="8">
        <f t="shared" si="2"/>
        <v>3.5182456098814385</v>
      </c>
      <c r="I9" s="8" t="s">
        <v>88</v>
      </c>
    </row>
    <row r="10" spans="1:9" x14ac:dyDescent="0.2">
      <c r="A10" s="6" t="s">
        <v>21</v>
      </c>
      <c r="B10" s="7" t="s">
        <v>8</v>
      </c>
      <c r="C10" s="8">
        <v>0.3712574850299401</v>
      </c>
      <c r="D10" s="8">
        <f t="shared" si="0"/>
        <v>-0.43032478164932941</v>
      </c>
      <c r="E10" s="8">
        <v>0.32754491017964071</v>
      </c>
      <c r="F10" s="8">
        <f t="shared" si="1"/>
        <v>-0.48472914481415252</v>
      </c>
      <c r="G10" s="8">
        <v>4862.9964071856302</v>
      </c>
      <c r="H10" s="8">
        <f t="shared" si="2"/>
        <v>3.6869039487086193</v>
      </c>
      <c r="I10" s="8" t="s">
        <v>74</v>
      </c>
    </row>
    <row r="11" spans="1:9" x14ac:dyDescent="0.2">
      <c r="A11" s="6" t="s">
        <v>23</v>
      </c>
      <c r="B11" s="7" t="s">
        <v>10</v>
      </c>
      <c r="C11" s="8">
        <v>0.36458333333333331</v>
      </c>
      <c r="D11" s="8">
        <f t="shared" si="0"/>
        <v>-0.43820318868929281</v>
      </c>
      <c r="E11" s="8">
        <v>0.10416666666666667</v>
      </c>
      <c r="F11" s="8">
        <f t="shared" si="1"/>
        <v>-0.98227123303956843</v>
      </c>
      <c r="G11" s="8">
        <v>3506.1135416666666</v>
      </c>
      <c r="H11" s="8">
        <f t="shared" si="2"/>
        <v>3.5448259761390815</v>
      </c>
      <c r="I11" s="8" t="s">
        <v>71</v>
      </c>
    </row>
    <row r="18" spans="10:12" x14ac:dyDescent="0.2">
      <c r="K18" s="10"/>
      <c r="L18" s="10"/>
    </row>
    <row r="19" spans="10:12" x14ac:dyDescent="0.2">
      <c r="J19" s="8" t="s">
        <v>83</v>
      </c>
    </row>
    <row r="21" spans="10:12" x14ac:dyDescent="0.2">
      <c r="K21" s="10"/>
      <c r="L21" s="10"/>
    </row>
    <row r="22" spans="10:12" x14ac:dyDescent="0.2">
      <c r="J22" s="8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5"/>
  <sheetViews>
    <sheetView tabSelected="1" workbookViewId="0">
      <pane xSplit="1" topLeftCell="B1" activePane="topRight" state="frozen"/>
      <selection pane="topRight" activeCell="C2" sqref="C2"/>
    </sheetView>
  </sheetViews>
  <sheetFormatPr defaultRowHeight="12" x14ac:dyDescent="0.2"/>
  <cols>
    <col min="1" max="1" width="39.7109375" style="3" customWidth="1"/>
    <col min="2" max="2" width="14.5703125" style="3" customWidth="1"/>
    <col min="3" max="3" width="13" style="3" customWidth="1"/>
    <col min="4" max="4" width="12.140625" style="3" customWidth="1"/>
    <col min="5" max="5" width="12.42578125" style="3" customWidth="1"/>
    <col min="6" max="6" width="11.85546875" style="3" customWidth="1"/>
    <col min="7" max="37" width="9.140625" style="3"/>
    <col min="38" max="38" width="10.85546875" style="3" customWidth="1"/>
    <col min="39" max="16384" width="9.140625" style="3"/>
  </cols>
  <sheetData>
    <row r="1" spans="1:84" ht="12.75" x14ac:dyDescent="0.2">
      <c r="A1" s="10" t="s">
        <v>116</v>
      </c>
      <c r="H1" s="10" t="s">
        <v>29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W1" s="10" t="s">
        <v>30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N1" s="10" t="s">
        <v>39</v>
      </c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10" t="s">
        <v>40</v>
      </c>
      <c r="BD1" s="8"/>
      <c r="BE1" s="8"/>
      <c r="BF1" s="8"/>
      <c r="BG1" s="8"/>
      <c r="BH1" s="8"/>
      <c r="BI1" s="8"/>
      <c r="BJ1" s="8"/>
      <c r="BK1" s="10" t="s">
        <v>41</v>
      </c>
      <c r="BL1" s="8"/>
      <c r="BM1" s="8"/>
      <c r="BN1" s="44" t="s">
        <v>112</v>
      </c>
      <c r="BO1" s="8"/>
      <c r="BP1" s="8"/>
      <c r="BQ1" s="8"/>
      <c r="BR1" s="10" t="s">
        <v>113</v>
      </c>
      <c r="BS1" s="8"/>
      <c r="BT1" s="8"/>
      <c r="BU1" s="8"/>
      <c r="BV1" s="8"/>
      <c r="BW1" s="8"/>
      <c r="BX1" s="10"/>
      <c r="BY1" s="8"/>
      <c r="BZ1" s="8"/>
      <c r="CA1" s="8"/>
      <c r="CB1" s="10"/>
      <c r="CC1" s="8"/>
      <c r="CD1" s="8"/>
      <c r="CE1" s="8"/>
      <c r="CF1" s="8"/>
    </row>
    <row r="2" spans="1:84" ht="60" x14ac:dyDescent="0.2">
      <c r="A2" s="12" t="s">
        <v>114</v>
      </c>
      <c r="H2" s="13" t="s">
        <v>42</v>
      </c>
      <c r="I2" s="13" t="s">
        <v>43</v>
      </c>
      <c r="J2" s="13" t="s">
        <v>44</v>
      </c>
      <c r="K2" s="13" t="s">
        <v>45</v>
      </c>
      <c r="L2" s="13" t="s">
        <v>46</v>
      </c>
      <c r="M2" s="13" t="s">
        <v>47</v>
      </c>
      <c r="N2" s="13" t="s">
        <v>48</v>
      </c>
      <c r="O2" s="13" t="s">
        <v>49</v>
      </c>
      <c r="P2" s="13" t="s">
        <v>50</v>
      </c>
      <c r="Q2" s="13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W2" s="13" t="s">
        <v>42</v>
      </c>
      <c r="X2" s="13" t="s">
        <v>43</v>
      </c>
      <c r="Y2" s="13" t="s">
        <v>44</v>
      </c>
      <c r="Z2" s="13" t="s">
        <v>45</v>
      </c>
      <c r="AA2" s="13" t="s">
        <v>46</v>
      </c>
      <c r="AB2" s="13" t="s">
        <v>47</v>
      </c>
      <c r="AC2" s="13" t="s">
        <v>48</v>
      </c>
      <c r="AD2" s="13" t="s">
        <v>49</v>
      </c>
      <c r="AE2" s="13" t="s">
        <v>50</v>
      </c>
      <c r="AF2" s="13" t="s">
        <v>51</v>
      </c>
      <c r="AG2" s="13" t="s">
        <v>52</v>
      </c>
      <c r="AH2" s="13" t="s">
        <v>53</v>
      </c>
      <c r="AI2" s="13" t="s">
        <v>54</v>
      </c>
      <c r="AJ2" s="13" t="s">
        <v>55</v>
      </c>
      <c r="AK2" s="8"/>
      <c r="AL2" s="8"/>
      <c r="AN2" s="13" t="s">
        <v>42</v>
      </c>
      <c r="AO2" s="13" t="s">
        <v>43</v>
      </c>
      <c r="AP2" s="13" t="s">
        <v>44</v>
      </c>
      <c r="AQ2" s="13" t="s">
        <v>45</v>
      </c>
      <c r="AR2" s="13" t="s">
        <v>46</v>
      </c>
      <c r="AS2" s="13" t="s">
        <v>47</v>
      </c>
      <c r="AT2" s="13" t="s">
        <v>48</v>
      </c>
      <c r="AU2" s="13" t="s">
        <v>49</v>
      </c>
      <c r="AV2" s="13" t="s">
        <v>50</v>
      </c>
      <c r="AW2" s="13" t="s">
        <v>51</v>
      </c>
      <c r="AX2" s="13" t="s">
        <v>52</v>
      </c>
      <c r="AY2" s="13" t="s">
        <v>53</v>
      </c>
      <c r="AZ2" s="13" t="s">
        <v>54</v>
      </c>
      <c r="BA2" s="13" t="s">
        <v>55</v>
      </c>
      <c r="BB2" s="13"/>
      <c r="BC2" s="13" t="s">
        <v>44</v>
      </c>
      <c r="BD2" s="13" t="s">
        <v>46</v>
      </c>
      <c r="BE2" s="13" t="s">
        <v>48</v>
      </c>
      <c r="BF2" s="13" t="s">
        <v>49</v>
      </c>
      <c r="BG2" s="13" t="s">
        <v>50</v>
      </c>
      <c r="BH2" s="13" t="s">
        <v>51</v>
      </c>
      <c r="BI2" s="13" t="s">
        <v>52</v>
      </c>
      <c r="BJ2" s="13"/>
      <c r="BK2" s="13" t="s">
        <v>56</v>
      </c>
      <c r="BL2" s="13" t="s">
        <v>57</v>
      </c>
      <c r="BM2" s="8"/>
      <c r="BN2" s="8" t="s">
        <v>56</v>
      </c>
      <c r="BO2" s="8" t="s">
        <v>57</v>
      </c>
      <c r="BP2" s="8" t="s">
        <v>58</v>
      </c>
      <c r="BQ2" s="8"/>
      <c r="BR2" s="8" t="s">
        <v>61</v>
      </c>
      <c r="BS2" s="8"/>
      <c r="BT2" s="8" t="s">
        <v>62</v>
      </c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ht="45" x14ac:dyDescent="0.2">
      <c r="A3" s="9" t="s">
        <v>111</v>
      </c>
      <c r="B3" s="1" t="s">
        <v>1</v>
      </c>
      <c r="C3" s="43" t="s">
        <v>107</v>
      </c>
      <c r="D3" s="43" t="s">
        <v>108</v>
      </c>
      <c r="E3" s="43" t="s">
        <v>109</v>
      </c>
      <c r="F3" s="43" t="s">
        <v>110</v>
      </c>
      <c r="H3" s="10">
        <v>0</v>
      </c>
      <c r="I3" s="10">
        <v>1</v>
      </c>
      <c r="J3" s="10">
        <v>2</v>
      </c>
      <c r="K3" s="10">
        <v>3</v>
      </c>
      <c r="L3" s="10">
        <v>4</v>
      </c>
      <c r="M3" s="10">
        <v>5</v>
      </c>
      <c r="N3" s="10">
        <v>6</v>
      </c>
      <c r="O3" s="10">
        <v>7</v>
      </c>
      <c r="P3" s="10">
        <v>8</v>
      </c>
      <c r="Q3" s="10">
        <v>9</v>
      </c>
      <c r="R3" s="10">
        <v>10</v>
      </c>
      <c r="S3" s="10">
        <v>11</v>
      </c>
      <c r="T3" s="10">
        <v>12</v>
      </c>
      <c r="U3" s="10">
        <v>14</v>
      </c>
      <c r="W3" s="10">
        <v>0</v>
      </c>
      <c r="X3" s="10">
        <v>1</v>
      </c>
      <c r="Y3" s="10">
        <v>2</v>
      </c>
      <c r="Z3" s="10">
        <v>3</v>
      </c>
      <c r="AA3" s="10">
        <v>4</v>
      </c>
      <c r="AB3" s="10">
        <v>5</v>
      </c>
      <c r="AC3" s="10">
        <v>6</v>
      </c>
      <c r="AD3" s="10">
        <v>7</v>
      </c>
      <c r="AE3" s="10">
        <v>8</v>
      </c>
      <c r="AF3" s="10">
        <v>9</v>
      </c>
      <c r="AG3" s="10">
        <v>10</v>
      </c>
      <c r="AH3" s="10">
        <v>11</v>
      </c>
      <c r="AI3" s="10">
        <v>12</v>
      </c>
      <c r="AJ3" s="10">
        <v>14</v>
      </c>
      <c r="AK3" s="10"/>
      <c r="AL3" s="12" t="s">
        <v>31</v>
      </c>
      <c r="AN3" s="10">
        <v>0</v>
      </c>
      <c r="AO3" s="10">
        <v>1</v>
      </c>
      <c r="AP3" s="10">
        <v>2</v>
      </c>
      <c r="AQ3" s="10">
        <v>3</v>
      </c>
      <c r="AR3" s="10">
        <v>4</v>
      </c>
      <c r="AS3" s="10">
        <v>5</v>
      </c>
      <c r="AT3" s="10">
        <v>6</v>
      </c>
      <c r="AU3" s="10">
        <v>7</v>
      </c>
      <c r="AV3" s="10">
        <v>8</v>
      </c>
      <c r="AW3" s="10">
        <v>9</v>
      </c>
      <c r="AX3" s="10">
        <v>10</v>
      </c>
      <c r="AY3" s="10">
        <v>11</v>
      </c>
      <c r="AZ3" s="10">
        <v>12</v>
      </c>
      <c r="BA3" s="10">
        <v>14</v>
      </c>
      <c r="BB3" s="10"/>
      <c r="BC3" s="10">
        <v>2</v>
      </c>
      <c r="BD3" s="10">
        <v>4</v>
      </c>
      <c r="BE3" s="10">
        <v>6</v>
      </c>
      <c r="BF3" s="10">
        <v>7</v>
      </c>
      <c r="BG3" s="10">
        <v>8</v>
      </c>
      <c r="BH3" s="10">
        <v>9</v>
      </c>
      <c r="BI3" s="10">
        <v>10</v>
      </c>
      <c r="BJ3" s="10"/>
      <c r="BK3" s="10" t="s">
        <v>59</v>
      </c>
      <c r="BL3" s="10" t="s">
        <v>60</v>
      </c>
      <c r="BM3" s="10"/>
      <c r="BN3" s="10" t="s">
        <v>59</v>
      </c>
      <c r="BO3" s="10" t="s">
        <v>60</v>
      </c>
      <c r="BP3" s="10">
        <v>10</v>
      </c>
      <c r="BQ3" s="10"/>
      <c r="BR3" s="12" t="s">
        <v>63</v>
      </c>
      <c r="BS3" s="10"/>
      <c r="BT3" s="10" t="s">
        <v>59</v>
      </c>
      <c r="BU3" s="10" t="s">
        <v>60</v>
      </c>
      <c r="BV3" s="10">
        <v>10</v>
      </c>
      <c r="BW3" s="10"/>
      <c r="BX3" s="10"/>
      <c r="BY3" s="10"/>
      <c r="BZ3" s="10"/>
      <c r="CA3" s="10"/>
      <c r="CB3" s="12"/>
      <c r="CC3" s="10"/>
      <c r="CD3" s="10"/>
      <c r="CE3" s="10"/>
      <c r="CF3" s="10"/>
    </row>
    <row r="4" spans="1:84" x14ac:dyDescent="0.2">
      <c r="A4" s="2" t="s">
        <v>9</v>
      </c>
      <c r="B4" s="2" t="s">
        <v>10</v>
      </c>
      <c r="C4" s="14">
        <v>-28.160820000000001</v>
      </c>
      <c r="D4" s="14">
        <v>-28.412865</v>
      </c>
      <c r="E4" s="14">
        <v>32.031368000000001</v>
      </c>
      <c r="F4" s="14">
        <v>31.820557999999998</v>
      </c>
      <c r="H4" s="14"/>
      <c r="I4" s="14"/>
      <c r="J4" s="14"/>
      <c r="K4" s="14"/>
      <c r="L4" s="14"/>
      <c r="M4" s="14"/>
      <c r="N4" s="14">
        <v>7</v>
      </c>
      <c r="O4" s="14">
        <v>17</v>
      </c>
      <c r="P4" s="14">
        <v>1</v>
      </c>
      <c r="Q4" s="14"/>
      <c r="R4" s="14">
        <v>1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>
        <v>8</v>
      </c>
      <c r="AD4" s="14">
        <v>10</v>
      </c>
      <c r="AE4" s="14"/>
      <c r="AF4" s="14"/>
      <c r="AG4" s="14">
        <v>4</v>
      </c>
      <c r="AH4" s="14"/>
      <c r="AI4" s="14"/>
      <c r="AJ4" s="14"/>
      <c r="AK4" s="14"/>
      <c r="AL4" s="14">
        <v>6</v>
      </c>
      <c r="AM4" s="14"/>
      <c r="AN4" s="14">
        <f t="shared" ref="AN4:AV13" si="0">H4+W4</f>
        <v>0</v>
      </c>
      <c r="AO4" s="14">
        <f t="shared" si="0"/>
        <v>0</v>
      </c>
      <c r="AP4" s="14">
        <f t="shared" si="0"/>
        <v>0</v>
      </c>
      <c r="AQ4" s="14">
        <f t="shared" si="0"/>
        <v>0</v>
      </c>
      <c r="AR4" s="14">
        <f t="shared" si="0"/>
        <v>0</v>
      </c>
      <c r="AS4" s="14">
        <f t="shared" si="0"/>
        <v>0</v>
      </c>
      <c r="AT4" s="14">
        <f>(N4+AC4)-1</f>
        <v>14</v>
      </c>
      <c r="AU4" s="14">
        <f>O4+AD4</f>
        <v>27</v>
      </c>
      <c r="AV4" s="14">
        <f t="shared" ref="AV4:BA13" si="1">P4+AE4</f>
        <v>1</v>
      </c>
      <c r="AW4" s="14">
        <f t="shared" si="1"/>
        <v>0</v>
      </c>
      <c r="AX4" s="14">
        <f t="shared" si="1"/>
        <v>5</v>
      </c>
      <c r="AY4" s="14">
        <f t="shared" si="1"/>
        <v>0</v>
      </c>
      <c r="AZ4" s="14">
        <f t="shared" si="1"/>
        <v>0</v>
      </c>
      <c r="BA4" s="14">
        <f t="shared" si="1"/>
        <v>0</v>
      </c>
      <c r="BB4" s="14"/>
      <c r="BC4" s="14">
        <f t="shared" ref="BC4:BC10" si="2">AP4</f>
        <v>0</v>
      </c>
      <c r="BD4" s="14">
        <f t="shared" ref="BD4:BD10" si="3">AR4</f>
        <v>0</v>
      </c>
      <c r="BE4" s="14">
        <f t="shared" ref="BE4:BI10" si="4">AT4</f>
        <v>14</v>
      </c>
      <c r="BF4" s="14">
        <f t="shared" si="4"/>
        <v>27</v>
      </c>
      <c r="BG4" s="14">
        <f t="shared" si="4"/>
        <v>1</v>
      </c>
      <c r="BH4" s="14">
        <f t="shared" si="4"/>
        <v>0</v>
      </c>
      <c r="BI4" s="14">
        <f t="shared" si="4"/>
        <v>5</v>
      </c>
      <c r="BJ4" s="14"/>
      <c r="BK4" s="14">
        <f t="shared" ref="BK4:BK13" si="5">BC4+BD4+BE4+BG4</f>
        <v>15</v>
      </c>
      <c r="BL4" s="14">
        <f t="shared" ref="BL4:BL13" si="6">BF4+BH4</f>
        <v>27</v>
      </c>
      <c r="BM4" s="14"/>
      <c r="BN4" s="14">
        <v>15</v>
      </c>
      <c r="BO4" s="14">
        <v>27</v>
      </c>
      <c r="BP4" s="14">
        <v>5</v>
      </c>
      <c r="BQ4" s="14"/>
      <c r="BR4" s="14">
        <f t="shared" ref="BR4:BR13" si="7">(BN4*BO4*BP4)^(1/3)</f>
        <v>12.651489979526236</v>
      </c>
      <c r="BS4" s="14"/>
      <c r="BT4" s="14">
        <f t="shared" ref="BT4:BV13" si="8">LOG10(BN4/$BR4)</f>
        <v>7.394958320545221E-2</v>
      </c>
      <c r="BU4" s="14">
        <f t="shared" si="8"/>
        <v>0.32922208830875832</v>
      </c>
      <c r="BV4" s="14">
        <f t="shared" si="8"/>
        <v>-0.40317167151421024</v>
      </c>
      <c r="BW4" s="14"/>
      <c r="BX4" s="14"/>
      <c r="BY4" s="14"/>
      <c r="BZ4" s="14"/>
      <c r="CA4" s="14"/>
      <c r="CB4" s="14"/>
      <c r="CC4" s="14"/>
      <c r="CD4" s="14"/>
      <c r="CE4" s="14"/>
      <c r="CF4" s="14"/>
    </row>
    <row r="5" spans="1:84" x14ac:dyDescent="0.2">
      <c r="A5" s="2" t="s">
        <v>12</v>
      </c>
      <c r="B5" s="2" t="s">
        <v>10</v>
      </c>
      <c r="C5" s="14">
        <v>-25.156275000000001</v>
      </c>
      <c r="D5" s="14">
        <v>-26.500478000000001</v>
      </c>
      <c r="E5" s="14">
        <v>20.717002000000001</v>
      </c>
      <c r="F5" s="14">
        <v>20.001927999999999</v>
      </c>
      <c r="H5" s="14"/>
      <c r="I5" s="14"/>
      <c r="J5" s="14"/>
      <c r="K5" s="14"/>
      <c r="L5" s="14"/>
      <c r="M5" s="14"/>
      <c r="N5" s="14"/>
      <c r="O5" s="14"/>
      <c r="P5" s="14"/>
      <c r="Q5" s="14">
        <v>136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>
        <v>72</v>
      </c>
      <c r="AG5" s="14"/>
      <c r="AH5" s="14"/>
      <c r="AI5" s="14"/>
      <c r="AJ5" s="14"/>
      <c r="AK5" s="14"/>
      <c r="AL5" s="14">
        <v>9</v>
      </c>
      <c r="AM5" s="14"/>
      <c r="AN5" s="14">
        <f t="shared" si="0"/>
        <v>0</v>
      </c>
      <c r="AO5" s="14">
        <f t="shared" si="0"/>
        <v>0</v>
      </c>
      <c r="AP5" s="14">
        <f t="shared" si="0"/>
        <v>0</v>
      </c>
      <c r="AQ5" s="14">
        <f t="shared" si="0"/>
        <v>0</v>
      </c>
      <c r="AR5" s="14">
        <f t="shared" si="0"/>
        <v>0</v>
      </c>
      <c r="AS5" s="14">
        <f t="shared" si="0"/>
        <v>0</v>
      </c>
      <c r="AT5" s="14">
        <f t="shared" si="0"/>
        <v>0</v>
      </c>
      <c r="AU5" s="14">
        <f>O5+AD5</f>
        <v>0</v>
      </c>
      <c r="AV5" s="14">
        <f>P5+AE5</f>
        <v>0</v>
      </c>
      <c r="AW5" s="14">
        <f>(Q5+AF5)-1</f>
        <v>207</v>
      </c>
      <c r="AX5" s="14">
        <f t="shared" si="1"/>
        <v>0</v>
      </c>
      <c r="AY5" s="14">
        <f t="shared" si="1"/>
        <v>0</v>
      </c>
      <c r="AZ5" s="14">
        <f t="shared" si="1"/>
        <v>0</v>
      </c>
      <c r="BA5" s="14">
        <f t="shared" si="1"/>
        <v>0</v>
      </c>
      <c r="BB5" s="14"/>
      <c r="BC5" s="14">
        <f t="shared" si="2"/>
        <v>0</v>
      </c>
      <c r="BD5" s="14">
        <f t="shared" si="3"/>
        <v>0</v>
      </c>
      <c r="BE5" s="14">
        <f t="shared" si="4"/>
        <v>0</v>
      </c>
      <c r="BF5" s="14">
        <f t="shared" si="4"/>
        <v>0</v>
      </c>
      <c r="BG5" s="14">
        <f t="shared" si="4"/>
        <v>0</v>
      </c>
      <c r="BH5" s="14">
        <f t="shared" si="4"/>
        <v>207</v>
      </c>
      <c r="BI5" s="14">
        <f t="shared" si="4"/>
        <v>0</v>
      </c>
      <c r="BJ5" s="14"/>
      <c r="BK5" s="14">
        <f t="shared" si="5"/>
        <v>0</v>
      </c>
      <c r="BL5" s="14">
        <f t="shared" si="6"/>
        <v>207</v>
      </c>
      <c r="BM5" s="14"/>
      <c r="BN5" s="45">
        <v>0.1</v>
      </c>
      <c r="BO5" s="14">
        <f>207-0.2</f>
        <v>206.8</v>
      </c>
      <c r="BP5" s="45">
        <v>0.1</v>
      </c>
      <c r="BQ5" s="14"/>
      <c r="BR5" s="14">
        <f t="shared" si="7"/>
        <v>1.2740413144498923</v>
      </c>
      <c r="BS5" s="14"/>
      <c r="BT5" s="14">
        <f t="shared" si="8"/>
        <v>-1.1051835114739683</v>
      </c>
      <c r="BU5" s="14">
        <f t="shared" si="8"/>
        <v>2.2103670229479366</v>
      </c>
      <c r="BV5" s="14">
        <f t="shared" si="8"/>
        <v>-1.1051835114739683</v>
      </c>
      <c r="BW5" s="14"/>
      <c r="BX5" s="14"/>
      <c r="BY5" s="14"/>
      <c r="BZ5" s="14"/>
      <c r="CA5" s="14"/>
      <c r="CB5" s="14"/>
      <c r="CC5" s="14"/>
      <c r="CD5" s="14"/>
      <c r="CE5" s="14"/>
      <c r="CF5" s="14"/>
    </row>
    <row r="6" spans="1:84" x14ac:dyDescent="0.2">
      <c r="A6" s="2" t="s">
        <v>14</v>
      </c>
      <c r="B6" s="2" t="s">
        <v>10</v>
      </c>
      <c r="C6" s="14">
        <v>-22.901565999999999</v>
      </c>
      <c r="D6" s="14">
        <v>-24.566253</v>
      </c>
      <c r="E6" s="14">
        <v>31.835979999999999</v>
      </c>
      <c r="F6" s="14">
        <v>31.166118000000001</v>
      </c>
      <c r="H6" s="14"/>
      <c r="I6" s="14"/>
      <c r="J6" s="14"/>
      <c r="K6" s="14"/>
      <c r="L6" s="14"/>
      <c r="M6" s="14"/>
      <c r="N6" s="14">
        <v>8</v>
      </c>
      <c r="O6" s="14">
        <v>150</v>
      </c>
      <c r="P6" s="14">
        <v>3</v>
      </c>
      <c r="Q6" s="14"/>
      <c r="R6" s="14">
        <v>3</v>
      </c>
      <c r="S6" s="14">
        <v>3</v>
      </c>
      <c r="T6" s="14"/>
      <c r="U6" s="14"/>
      <c r="V6" s="14"/>
      <c r="W6" s="14"/>
      <c r="X6" s="14"/>
      <c r="Y6" s="14"/>
      <c r="Z6" s="14"/>
      <c r="AA6" s="14"/>
      <c r="AB6" s="14"/>
      <c r="AC6" s="14">
        <v>7</v>
      </c>
      <c r="AD6" s="14">
        <v>54</v>
      </c>
      <c r="AE6" s="14">
        <v>3</v>
      </c>
      <c r="AF6" s="14"/>
      <c r="AG6" s="14">
        <v>4</v>
      </c>
      <c r="AH6" s="14"/>
      <c r="AI6" s="14"/>
      <c r="AJ6" s="14"/>
      <c r="AK6" s="14"/>
      <c r="AL6" s="14">
        <v>8</v>
      </c>
      <c r="AM6" s="14"/>
      <c r="AN6" s="14">
        <f t="shared" si="0"/>
        <v>0</v>
      </c>
      <c r="AO6" s="14">
        <f t="shared" si="0"/>
        <v>0</v>
      </c>
      <c r="AP6" s="14">
        <f t="shared" si="0"/>
        <v>0</v>
      </c>
      <c r="AQ6" s="14">
        <f t="shared" si="0"/>
        <v>0</v>
      </c>
      <c r="AR6" s="14">
        <f t="shared" si="0"/>
        <v>0</v>
      </c>
      <c r="AS6" s="14">
        <f t="shared" si="0"/>
        <v>0</v>
      </c>
      <c r="AT6" s="14">
        <f t="shared" si="0"/>
        <v>15</v>
      </c>
      <c r="AU6" s="14">
        <f t="shared" si="0"/>
        <v>204</v>
      </c>
      <c r="AV6" s="14">
        <f>(P6+AE6)-1</f>
        <v>5</v>
      </c>
      <c r="AW6" s="14">
        <f t="shared" ref="AW6:AW10" si="9">Q6+AF6</f>
        <v>0</v>
      </c>
      <c r="AX6" s="14">
        <f t="shared" si="1"/>
        <v>7</v>
      </c>
      <c r="AY6" s="14">
        <f t="shared" si="1"/>
        <v>3</v>
      </c>
      <c r="AZ6" s="14">
        <f t="shared" si="1"/>
        <v>0</v>
      </c>
      <c r="BA6" s="14">
        <f t="shared" si="1"/>
        <v>0</v>
      </c>
      <c r="BB6" s="14"/>
      <c r="BC6" s="14">
        <f t="shared" si="2"/>
        <v>0</v>
      </c>
      <c r="BD6" s="14">
        <f t="shared" si="3"/>
        <v>0</v>
      </c>
      <c r="BE6" s="14">
        <f t="shared" si="4"/>
        <v>15</v>
      </c>
      <c r="BF6" s="14">
        <f t="shared" si="4"/>
        <v>204</v>
      </c>
      <c r="BG6" s="14">
        <f t="shared" si="4"/>
        <v>5</v>
      </c>
      <c r="BH6" s="14">
        <f t="shared" si="4"/>
        <v>0</v>
      </c>
      <c r="BI6" s="14">
        <f t="shared" si="4"/>
        <v>7</v>
      </c>
      <c r="BJ6" s="14"/>
      <c r="BK6" s="14">
        <f t="shared" si="5"/>
        <v>20</v>
      </c>
      <c r="BL6" s="14">
        <f t="shared" si="6"/>
        <v>204</v>
      </c>
      <c r="BM6" s="14"/>
      <c r="BN6" s="14">
        <v>20</v>
      </c>
      <c r="BO6" s="14">
        <v>204</v>
      </c>
      <c r="BP6" s="14">
        <v>7</v>
      </c>
      <c r="BQ6" s="14"/>
      <c r="BR6" s="14">
        <f t="shared" si="7"/>
        <v>30.56699418689837</v>
      </c>
      <c r="BS6" s="14"/>
      <c r="BT6" s="14">
        <f t="shared" si="8"/>
        <v>-0.18422273870406439</v>
      </c>
      <c r="BU6" s="14">
        <f t="shared" si="8"/>
        <v>0.82437743305785316</v>
      </c>
      <c r="BV6" s="14">
        <f t="shared" si="8"/>
        <v>-0.6401546943537888</v>
      </c>
      <c r="BW6" s="14"/>
      <c r="BX6" s="14"/>
      <c r="BY6" s="14"/>
      <c r="BZ6" s="14"/>
      <c r="CA6" s="14"/>
      <c r="CB6" s="14"/>
      <c r="CC6" s="14"/>
      <c r="CD6" s="14"/>
      <c r="CE6" s="14"/>
      <c r="CF6" s="14"/>
    </row>
    <row r="7" spans="1:84" x14ac:dyDescent="0.2">
      <c r="A7" s="2" t="s">
        <v>14</v>
      </c>
      <c r="B7" s="2" t="s">
        <v>10</v>
      </c>
      <c r="C7" s="14">
        <v>-22.901565999999999</v>
      </c>
      <c r="D7" s="14">
        <v>-24.566253</v>
      </c>
      <c r="E7" s="14">
        <v>31.835979999999999</v>
      </c>
      <c r="F7" s="14">
        <v>31.166118000000001</v>
      </c>
      <c r="H7" s="14"/>
      <c r="I7" s="14"/>
      <c r="J7" s="14"/>
      <c r="K7" s="14"/>
      <c r="L7" s="14"/>
      <c r="M7" s="14"/>
      <c r="N7" s="14">
        <v>8</v>
      </c>
      <c r="O7" s="14">
        <v>150</v>
      </c>
      <c r="P7" s="14">
        <v>3</v>
      </c>
      <c r="Q7" s="14"/>
      <c r="R7" s="14">
        <v>3</v>
      </c>
      <c r="S7" s="14">
        <v>3</v>
      </c>
      <c r="T7" s="14"/>
      <c r="U7" s="14"/>
      <c r="V7" s="14"/>
      <c r="W7" s="14"/>
      <c r="X7" s="14"/>
      <c r="Y7" s="14"/>
      <c r="Z7" s="14"/>
      <c r="AA7" s="14"/>
      <c r="AB7" s="14"/>
      <c r="AC7" s="14">
        <v>7</v>
      </c>
      <c r="AD7" s="14">
        <v>54</v>
      </c>
      <c r="AE7" s="14">
        <v>3</v>
      </c>
      <c r="AF7" s="14"/>
      <c r="AG7" s="14">
        <v>4</v>
      </c>
      <c r="AH7" s="14"/>
      <c r="AI7" s="14"/>
      <c r="AJ7" s="14"/>
      <c r="AK7" s="14"/>
      <c r="AL7" s="14">
        <v>8</v>
      </c>
      <c r="AM7" s="14"/>
      <c r="AN7" s="14">
        <f t="shared" si="0"/>
        <v>0</v>
      </c>
      <c r="AO7" s="14">
        <f t="shared" si="0"/>
        <v>0</v>
      </c>
      <c r="AP7" s="14">
        <f t="shared" si="0"/>
        <v>0</v>
      </c>
      <c r="AQ7" s="14">
        <f t="shared" si="0"/>
        <v>0</v>
      </c>
      <c r="AR7" s="14">
        <f t="shared" si="0"/>
        <v>0</v>
      </c>
      <c r="AS7" s="14">
        <f t="shared" si="0"/>
        <v>0</v>
      </c>
      <c r="AT7" s="14">
        <f t="shared" si="0"/>
        <v>15</v>
      </c>
      <c r="AU7" s="14">
        <f t="shared" si="0"/>
        <v>204</v>
      </c>
      <c r="AV7" s="14">
        <f>(P7+AE7)-1</f>
        <v>5</v>
      </c>
      <c r="AW7" s="14">
        <f t="shared" si="9"/>
        <v>0</v>
      </c>
      <c r="AX7" s="14">
        <f t="shared" si="1"/>
        <v>7</v>
      </c>
      <c r="AY7" s="14">
        <f t="shared" si="1"/>
        <v>3</v>
      </c>
      <c r="AZ7" s="14">
        <f t="shared" si="1"/>
        <v>0</v>
      </c>
      <c r="BA7" s="14">
        <f t="shared" si="1"/>
        <v>0</v>
      </c>
      <c r="BB7" s="14"/>
      <c r="BC7" s="14">
        <f t="shared" si="2"/>
        <v>0</v>
      </c>
      <c r="BD7" s="14">
        <f t="shared" si="3"/>
        <v>0</v>
      </c>
      <c r="BE7" s="14">
        <f t="shared" si="4"/>
        <v>15</v>
      </c>
      <c r="BF7" s="14">
        <f t="shared" si="4"/>
        <v>204</v>
      </c>
      <c r="BG7" s="14">
        <f t="shared" si="4"/>
        <v>5</v>
      </c>
      <c r="BH7" s="14">
        <f t="shared" si="4"/>
        <v>0</v>
      </c>
      <c r="BI7" s="14">
        <f t="shared" si="4"/>
        <v>7</v>
      </c>
      <c r="BJ7" s="14"/>
      <c r="BK7" s="14">
        <f t="shared" si="5"/>
        <v>20</v>
      </c>
      <c r="BL7" s="14">
        <f t="shared" si="6"/>
        <v>204</v>
      </c>
      <c r="BM7" s="14"/>
      <c r="BN7" s="14">
        <v>20</v>
      </c>
      <c r="BO7" s="14">
        <v>204</v>
      </c>
      <c r="BP7" s="14">
        <v>7</v>
      </c>
      <c r="BQ7" s="14"/>
      <c r="BR7" s="14">
        <f t="shared" si="7"/>
        <v>30.56699418689837</v>
      </c>
      <c r="BS7" s="14"/>
      <c r="BT7" s="14">
        <f t="shared" si="8"/>
        <v>-0.18422273870406439</v>
      </c>
      <c r="BU7" s="14">
        <f t="shared" si="8"/>
        <v>0.82437743305785316</v>
      </c>
      <c r="BV7" s="14">
        <f t="shared" si="8"/>
        <v>-0.6401546943537888</v>
      </c>
      <c r="BW7" s="14"/>
      <c r="BX7" s="14"/>
      <c r="BY7" s="14"/>
      <c r="BZ7" s="14"/>
      <c r="CA7" s="14"/>
      <c r="CB7" s="14"/>
      <c r="CC7" s="14"/>
      <c r="CD7" s="14"/>
      <c r="CE7" s="14"/>
      <c r="CF7" s="14"/>
    </row>
    <row r="8" spans="1:84" x14ac:dyDescent="0.2">
      <c r="A8" s="2" t="s">
        <v>14</v>
      </c>
      <c r="B8" s="2" t="s">
        <v>10</v>
      </c>
      <c r="C8" s="14">
        <v>-22.901565999999999</v>
      </c>
      <c r="D8" s="14">
        <v>-24.566253</v>
      </c>
      <c r="E8" s="14">
        <v>31.835979999999999</v>
      </c>
      <c r="F8" s="14">
        <v>31.166118000000001</v>
      </c>
      <c r="H8" s="14"/>
      <c r="I8" s="14"/>
      <c r="J8" s="14"/>
      <c r="K8" s="14"/>
      <c r="L8" s="14"/>
      <c r="M8" s="14"/>
      <c r="N8" s="14">
        <v>8</v>
      </c>
      <c r="O8" s="14">
        <v>150</v>
      </c>
      <c r="P8" s="14">
        <v>3</v>
      </c>
      <c r="Q8" s="14"/>
      <c r="R8" s="14">
        <v>3</v>
      </c>
      <c r="S8" s="14">
        <v>3</v>
      </c>
      <c r="T8" s="14"/>
      <c r="U8" s="14"/>
      <c r="V8" s="14"/>
      <c r="W8" s="14"/>
      <c r="X8" s="14"/>
      <c r="Y8" s="14"/>
      <c r="Z8" s="14"/>
      <c r="AA8" s="14"/>
      <c r="AB8" s="14"/>
      <c r="AC8" s="14">
        <v>7</v>
      </c>
      <c r="AD8" s="14">
        <v>54</v>
      </c>
      <c r="AE8" s="14">
        <v>3</v>
      </c>
      <c r="AF8" s="14"/>
      <c r="AG8" s="14">
        <v>4</v>
      </c>
      <c r="AH8" s="14"/>
      <c r="AI8" s="14"/>
      <c r="AJ8" s="14"/>
      <c r="AK8" s="14"/>
      <c r="AL8" s="14">
        <v>8</v>
      </c>
      <c r="AM8" s="14"/>
      <c r="AN8" s="14">
        <f t="shared" si="0"/>
        <v>0</v>
      </c>
      <c r="AO8" s="14">
        <f t="shared" si="0"/>
        <v>0</v>
      </c>
      <c r="AP8" s="14">
        <f t="shared" si="0"/>
        <v>0</v>
      </c>
      <c r="AQ8" s="14">
        <f t="shared" si="0"/>
        <v>0</v>
      </c>
      <c r="AR8" s="14">
        <f t="shared" si="0"/>
        <v>0</v>
      </c>
      <c r="AS8" s="14">
        <f t="shared" si="0"/>
        <v>0</v>
      </c>
      <c r="AT8" s="14">
        <f t="shared" si="0"/>
        <v>15</v>
      </c>
      <c r="AU8" s="14">
        <f t="shared" si="0"/>
        <v>204</v>
      </c>
      <c r="AV8" s="14">
        <f>(P8+AE8)-1</f>
        <v>5</v>
      </c>
      <c r="AW8" s="14">
        <f t="shared" si="9"/>
        <v>0</v>
      </c>
      <c r="AX8" s="14">
        <f t="shared" si="1"/>
        <v>7</v>
      </c>
      <c r="AY8" s="14">
        <f t="shared" si="1"/>
        <v>3</v>
      </c>
      <c r="AZ8" s="14">
        <f t="shared" si="1"/>
        <v>0</v>
      </c>
      <c r="BA8" s="14">
        <f t="shared" si="1"/>
        <v>0</v>
      </c>
      <c r="BB8" s="14"/>
      <c r="BC8" s="14">
        <f t="shared" si="2"/>
        <v>0</v>
      </c>
      <c r="BD8" s="14">
        <f t="shared" si="3"/>
        <v>0</v>
      </c>
      <c r="BE8" s="14">
        <f t="shared" si="4"/>
        <v>15</v>
      </c>
      <c r="BF8" s="14">
        <f t="shared" si="4"/>
        <v>204</v>
      </c>
      <c r="BG8" s="14">
        <f t="shared" si="4"/>
        <v>5</v>
      </c>
      <c r="BH8" s="14">
        <f t="shared" si="4"/>
        <v>0</v>
      </c>
      <c r="BI8" s="14">
        <f t="shared" si="4"/>
        <v>7</v>
      </c>
      <c r="BJ8" s="14"/>
      <c r="BK8" s="14">
        <f t="shared" si="5"/>
        <v>20</v>
      </c>
      <c r="BL8" s="14">
        <f t="shared" si="6"/>
        <v>204</v>
      </c>
      <c r="BM8" s="14"/>
      <c r="BN8" s="14">
        <v>20</v>
      </c>
      <c r="BO8" s="14">
        <v>204</v>
      </c>
      <c r="BP8" s="14">
        <v>7</v>
      </c>
      <c r="BQ8" s="14"/>
      <c r="BR8" s="14">
        <f t="shared" si="7"/>
        <v>30.56699418689837</v>
      </c>
      <c r="BS8" s="14"/>
      <c r="BT8" s="14">
        <f t="shared" si="8"/>
        <v>-0.18422273870406439</v>
      </c>
      <c r="BU8" s="14">
        <f t="shared" si="8"/>
        <v>0.82437743305785316</v>
      </c>
      <c r="BV8" s="14">
        <f t="shared" si="8"/>
        <v>-0.6401546943537888</v>
      </c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84" x14ac:dyDescent="0.2">
      <c r="A9" s="2" t="s">
        <v>16</v>
      </c>
      <c r="B9" s="2" t="s">
        <v>8</v>
      </c>
      <c r="C9" s="14">
        <v>-1.2837810000000001</v>
      </c>
      <c r="D9" s="14">
        <v>-1.5931249999999999</v>
      </c>
      <c r="E9" s="14">
        <v>35.311973999999999</v>
      </c>
      <c r="F9" s="14">
        <v>34.908113</v>
      </c>
      <c r="H9" s="14"/>
      <c r="I9" s="14"/>
      <c r="J9" s="14"/>
      <c r="K9" s="14"/>
      <c r="L9" s="14"/>
      <c r="M9" s="14"/>
      <c r="N9" s="14">
        <v>1</v>
      </c>
      <c r="O9" s="14">
        <v>2</v>
      </c>
      <c r="P9" s="14"/>
      <c r="Q9" s="14"/>
      <c r="R9" s="14"/>
      <c r="S9" s="14">
        <v>29</v>
      </c>
      <c r="T9" s="14"/>
      <c r="U9" s="14"/>
      <c r="V9" s="14"/>
      <c r="W9" s="14"/>
      <c r="X9" s="14"/>
      <c r="Y9" s="14"/>
      <c r="Z9" s="14"/>
      <c r="AA9" s="14"/>
      <c r="AB9" s="14"/>
      <c r="AC9" s="14">
        <v>5</v>
      </c>
      <c r="AD9" s="14">
        <v>13</v>
      </c>
      <c r="AE9" s="14"/>
      <c r="AF9" s="14"/>
      <c r="AG9" s="14">
        <v>2</v>
      </c>
      <c r="AH9" s="14">
        <v>22</v>
      </c>
      <c r="AI9" s="14"/>
      <c r="AJ9" s="14"/>
      <c r="AK9" s="14"/>
      <c r="AL9" s="14">
        <v>11</v>
      </c>
      <c r="AM9" s="14"/>
      <c r="AN9" s="14">
        <f t="shared" si="0"/>
        <v>0</v>
      </c>
      <c r="AO9" s="14">
        <f t="shared" si="0"/>
        <v>0</v>
      </c>
      <c r="AP9" s="14">
        <f t="shared" si="0"/>
        <v>0</v>
      </c>
      <c r="AQ9" s="14">
        <f t="shared" si="0"/>
        <v>0</v>
      </c>
      <c r="AR9" s="14">
        <f t="shared" si="0"/>
        <v>0</v>
      </c>
      <c r="AS9" s="14">
        <f t="shared" si="0"/>
        <v>0</v>
      </c>
      <c r="AT9" s="14">
        <f t="shared" si="0"/>
        <v>6</v>
      </c>
      <c r="AU9" s="14">
        <f t="shared" si="0"/>
        <v>15</v>
      </c>
      <c r="AV9" s="14">
        <f t="shared" si="0"/>
        <v>0</v>
      </c>
      <c r="AW9" s="14">
        <f t="shared" si="9"/>
        <v>0</v>
      </c>
      <c r="AX9" s="14">
        <f t="shared" si="1"/>
        <v>2</v>
      </c>
      <c r="AY9" s="14">
        <f>(S9+AH9)-1</f>
        <v>50</v>
      </c>
      <c r="AZ9" s="14">
        <f t="shared" si="1"/>
        <v>0</v>
      </c>
      <c r="BA9" s="14">
        <f t="shared" si="1"/>
        <v>0</v>
      </c>
      <c r="BB9" s="14"/>
      <c r="BC9" s="14">
        <f t="shared" si="2"/>
        <v>0</v>
      </c>
      <c r="BD9" s="14">
        <f t="shared" si="3"/>
        <v>0</v>
      </c>
      <c r="BE9" s="14">
        <f t="shared" si="4"/>
        <v>6</v>
      </c>
      <c r="BF9" s="14">
        <f t="shared" si="4"/>
        <v>15</v>
      </c>
      <c r="BG9" s="14">
        <f t="shared" si="4"/>
        <v>0</v>
      </c>
      <c r="BH9" s="14">
        <f t="shared" si="4"/>
        <v>0</v>
      </c>
      <c r="BI9" s="14">
        <f t="shared" si="4"/>
        <v>2</v>
      </c>
      <c r="BJ9" s="14"/>
      <c r="BK9" s="14">
        <f t="shared" si="5"/>
        <v>6</v>
      </c>
      <c r="BL9" s="14">
        <f t="shared" si="6"/>
        <v>15</v>
      </c>
      <c r="BM9" s="14"/>
      <c r="BN9" s="14">
        <v>6</v>
      </c>
      <c r="BO9" s="14">
        <v>15</v>
      </c>
      <c r="BP9" s="14">
        <v>2</v>
      </c>
      <c r="BQ9" s="14"/>
      <c r="BR9" s="14">
        <f t="shared" si="7"/>
        <v>5.6462161732861711</v>
      </c>
      <c r="BS9" s="14"/>
      <c r="BT9" s="14">
        <f t="shared" si="8"/>
        <v>2.6393748682541643E-2</v>
      </c>
      <c r="BU9" s="14">
        <f t="shared" si="8"/>
        <v>0.42433375735457918</v>
      </c>
      <c r="BV9" s="14">
        <f t="shared" si="8"/>
        <v>-0.45072750603712086</v>
      </c>
      <c r="BW9" s="14"/>
      <c r="BX9" s="14"/>
      <c r="BY9" s="14"/>
      <c r="BZ9" s="14"/>
      <c r="CA9" s="14"/>
      <c r="CB9" s="14"/>
      <c r="CC9" s="14"/>
      <c r="CD9" s="14"/>
      <c r="CE9" s="14"/>
      <c r="CF9" s="14"/>
    </row>
    <row r="10" spans="1:84" x14ac:dyDescent="0.2">
      <c r="A10" s="2" t="s">
        <v>19</v>
      </c>
      <c r="B10" s="2" t="s">
        <v>13</v>
      </c>
      <c r="C10" s="14">
        <v>-1.72481</v>
      </c>
      <c r="D10" s="14">
        <v>-3.3645360000000002</v>
      </c>
      <c r="E10" s="14">
        <v>36.579855000000002</v>
      </c>
      <c r="F10" s="14">
        <v>33.552515</v>
      </c>
      <c r="H10" s="14">
        <v>9</v>
      </c>
      <c r="I10" s="14"/>
      <c r="J10" s="14">
        <v>1</v>
      </c>
      <c r="K10" s="14"/>
      <c r="L10" s="14">
        <v>1</v>
      </c>
      <c r="M10" s="14"/>
      <c r="N10" s="14">
        <v>25</v>
      </c>
      <c r="O10" s="14">
        <v>93</v>
      </c>
      <c r="P10" s="14">
        <v>1</v>
      </c>
      <c r="Q10" s="14"/>
      <c r="R10" s="14">
        <v>38</v>
      </c>
      <c r="S10" s="14">
        <v>25</v>
      </c>
      <c r="T10" s="14"/>
      <c r="U10" s="14"/>
      <c r="V10" s="14"/>
      <c r="W10" s="14">
        <v>10</v>
      </c>
      <c r="X10" s="14"/>
      <c r="Y10" s="14">
        <v>1</v>
      </c>
      <c r="Z10" s="14"/>
      <c r="AA10" s="14">
        <v>1</v>
      </c>
      <c r="AB10" s="14"/>
      <c r="AC10" s="14">
        <v>18</v>
      </c>
      <c r="AD10" s="14">
        <v>198</v>
      </c>
      <c r="AE10" s="14">
        <v>2</v>
      </c>
      <c r="AF10" s="14">
        <v>4</v>
      </c>
      <c r="AG10" s="14">
        <v>37</v>
      </c>
      <c r="AH10" s="14">
        <v>26</v>
      </c>
      <c r="AI10" s="14">
        <v>6</v>
      </c>
      <c r="AJ10" s="14"/>
      <c r="AK10" s="14"/>
      <c r="AL10" s="14">
        <v>11</v>
      </c>
      <c r="AM10" s="14"/>
      <c r="AN10" s="14">
        <f t="shared" si="0"/>
        <v>19</v>
      </c>
      <c r="AO10" s="14">
        <f t="shared" si="0"/>
        <v>0</v>
      </c>
      <c r="AP10" s="14">
        <f t="shared" si="0"/>
        <v>2</v>
      </c>
      <c r="AQ10" s="14">
        <f t="shared" si="0"/>
        <v>0</v>
      </c>
      <c r="AR10" s="14">
        <f t="shared" si="0"/>
        <v>2</v>
      </c>
      <c r="AS10" s="14">
        <f t="shared" si="0"/>
        <v>0</v>
      </c>
      <c r="AT10" s="14">
        <f t="shared" si="0"/>
        <v>43</v>
      </c>
      <c r="AU10" s="14">
        <f t="shared" si="0"/>
        <v>291</v>
      </c>
      <c r="AV10" s="14">
        <f t="shared" si="0"/>
        <v>3</v>
      </c>
      <c r="AW10" s="14">
        <f t="shared" si="9"/>
        <v>4</v>
      </c>
      <c r="AX10" s="14">
        <f t="shared" si="1"/>
        <v>75</v>
      </c>
      <c r="AY10" s="14">
        <f>(S10+AH10)-1</f>
        <v>50</v>
      </c>
      <c r="AZ10" s="14">
        <f t="shared" si="1"/>
        <v>6</v>
      </c>
      <c r="BA10" s="14">
        <f t="shared" si="1"/>
        <v>0</v>
      </c>
      <c r="BB10" s="14"/>
      <c r="BC10" s="14">
        <f t="shared" si="2"/>
        <v>2</v>
      </c>
      <c r="BD10" s="14">
        <f t="shared" si="3"/>
        <v>2</v>
      </c>
      <c r="BE10" s="14">
        <f t="shared" si="4"/>
        <v>43</v>
      </c>
      <c r="BF10" s="14">
        <f t="shared" si="4"/>
        <v>291</v>
      </c>
      <c r="BG10" s="14">
        <f t="shared" si="4"/>
        <v>3</v>
      </c>
      <c r="BH10" s="14">
        <f t="shared" si="4"/>
        <v>4</v>
      </c>
      <c r="BI10" s="14">
        <f t="shared" si="4"/>
        <v>75</v>
      </c>
      <c r="BJ10" s="14"/>
      <c r="BK10" s="14">
        <f t="shared" si="5"/>
        <v>50</v>
      </c>
      <c r="BL10" s="14">
        <f t="shared" si="6"/>
        <v>295</v>
      </c>
      <c r="BM10" s="14"/>
      <c r="BN10" s="14">
        <v>50</v>
      </c>
      <c r="BO10" s="14">
        <v>295</v>
      </c>
      <c r="BP10" s="14">
        <v>75</v>
      </c>
      <c r="BQ10" s="14"/>
      <c r="BR10" s="14">
        <f t="shared" si="7"/>
        <v>103.42315002812282</v>
      </c>
      <c r="BS10" s="14"/>
      <c r="BT10" s="14">
        <f t="shared" si="8"/>
        <v>-0.31564775689927521</v>
      </c>
      <c r="BU10" s="14">
        <f t="shared" si="8"/>
        <v>0.45520425474286896</v>
      </c>
      <c r="BV10" s="14">
        <f t="shared" si="8"/>
        <v>-0.139556497843594</v>
      </c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84" x14ac:dyDescent="0.2">
      <c r="A11" s="4" t="s">
        <v>28</v>
      </c>
      <c r="B11" s="2" t="s">
        <v>8</v>
      </c>
      <c r="C11" s="14">
        <v>-0.35301500000000002</v>
      </c>
      <c r="D11" s="14">
        <v>-0.39303100000000002</v>
      </c>
      <c r="E11" s="14">
        <v>36.858535000000003</v>
      </c>
      <c r="F11" s="3">
        <v>36.800606000000002</v>
      </c>
      <c r="J11" s="3">
        <v>3</v>
      </c>
      <c r="O11" s="3">
        <v>2</v>
      </c>
      <c r="Y11" s="3">
        <v>5</v>
      </c>
      <c r="AC11" s="3">
        <v>2</v>
      </c>
      <c r="AL11" s="3">
        <v>2</v>
      </c>
      <c r="AN11" s="14">
        <f t="shared" si="0"/>
        <v>0</v>
      </c>
      <c r="AO11" s="14">
        <f t="shared" ref="AO11:AO13" si="10">I11+X11</f>
        <v>0</v>
      </c>
      <c r="AP11" s="14">
        <f>(J11+Y11)-1</f>
        <v>7</v>
      </c>
      <c r="AQ11" s="14">
        <f t="shared" ref="AQ11:AQ13" si="11">K11+Z11</f>
        <v>0</v>
      </c>
      <c r="AR11" s="14">
        <f t="shared" ref="AR11:AR13" si="12">L11+AA11</f>
        <v>0</v>
      </c>
      <c r="AS11" s="14">
        <f t="shared" ref="AS11:AS13" si="13">M11+AB11</f>
        <v>0</v>
      </c>
      <c r="AT11" s="14">
        <f t="shared" ref="AT11:AT12" si="14">N11+AC11</f>
        <v>2</v>
      </c>
      <c r="AU11" s="14">
        <f t="shared" ref="AU11:AU13" si="15">O11+AD11</f>
        <v>2</v>
      </c>
      <c r="AV11" s="14">
        <f t="shared" ref="AV11:AV13" si="16">P11+AE11</f>
        <v>0</v>
      </c>
      <c r="AW11" s="14">
        <f t="shared" ref="AW11:AW13" si="17">Q11+AF11</f>
        <v>0</v>
      </c>
      <c r="AX11" s="14">
        <f t="shared" si="1"/>
        <v>0</v>
      </c>
      <c r="AY11" s="14">
        <f t="shared" si="1"/>
        <v>0</v>
      </c>
      <c r="AZ11" s="14">
        <f t="shared" ref="AZ11:AZ12" si="18">T11+AI11</f>
        <v>0</v>
      </c>
      <c r="BA11" s="14">
        <f t="shared" ref="BA11:BA13" si="19">U11+AJ11</f>
        <v>0</v>
      </c>
      <c r="BC11" s="14">
        <f t="shared" ref="BC11:BC13" si="20">AP11</f>
        <v>7</v>
      </c>
      <c r="BD11" s="14">
        <f t="shared" ref="BD11:BD13" si="21">AR11</f>
        <v>0</v>
      </c>
      <c r="BE11" s="14">
        <f t="shared" ref="BE11:BE13" si="22">AT11</f>
        <v>2</v>
      </c>
      <c r="BF11" s="14">
        <f t="shared" ref="BF11:BF13" si="23">AU11</f>
        <v>2</v>
      </c>
      <c r="BG11" s="14">
        <f t="shared" ref="BG11:BG13" si="24">AV11</f>
        <v>0</v>
      </c>
      <c r="BH11" s="14">
        <f t="shared" ref="BH11:BH13" si="25">AW11</f>
        <v>0</v>
      </c>
      <c r="BI11" s="14">
        <f t="shared" ref="BI11:BI13" si="26">AX11</f>
        <v>0</v>
      </c>
      <c r="BK11" s="14">
        <f t="shared" si="5"/>
        <v>9</v>
      </c>
      <c r="BL11" s="14">
        <f t="shared" si="6"/>
        <v>2</v>
      </c>
      <c r="BN11" s="34">
        <f>9-0.05</f>
        <v>8.9499999999999993</v>
      </c>
      <c r="BO11" s="34">
        <f>2-0.05</f>
        <v>1.95</v>
      </c>
      <c r="BP11" s="34">
        <v>0.1</v>
      </c>
      <c r="BR11" s="3">
        <f t="shared" si="7"/>
        <v>1.2039798416804275</v>
      </c>
      <c r="BT11" s="3">
        <f t="shared" si="8"/>
        <v>0.87120381975643524</v>
      </c>
      <c r="BU11" s="3">
        <f t="shared" si="8"/>
        <v>0.20941539580304136</v>
      </c>
      <c r="BV11" s="3">
        <f t="shared" si="8"/>
        <v>-1.0806192155594767</v>
      </c>
    </row>
    <row r="12" spans="1:84" x14ac:dyDescent="0.2">
      <c r="A12" s="4" t="s">
        <v>21</v>
      </c>
      <c r="B12" s="2" t="s">
        <v>8</v>
      </c>
      <c r="C12" s="14">
        <v>-0.86009599999999997</v>
      </c>
      <c r="D12" s="14">
        <v>-1.8024469999999999</v>
      </c>
      <c r="E12" s="14">
        <v>36.252102000000001</v>
      </c>
      <c r="F12" s="14">
        <v>34.699882000000002</v>
      </c>
      <c r="N12" s="3">
        <v>16</v>
      </c>
      <c r="O12" s="3">
        <v>30</v>
      </c>
      <c r="R12" s="3">
        <v>32</v>
      </c>
      <c r="S12" s="3">
        <v>18</v>
      </c>
      <c r="Y12" s="3">
        <v>4</v>
      </c>
      <c r="AC12" s="3">
        <v>11</v>
      </c>
      <c r="AD12" s="3">
        <v>49</v>
      </c>
      <c r="AH12" s="3">
        <v>57</v>
      </c>
      <c r="AI12" s="3">
        <v>35</v>
      </c>
      <c r="AL12" s="3">
        <v>10</v>
      </c>
      <c r="AN12" s="14">
        <f t="shared" si="0"/>
        <v>0</v>
      </c>
      <c r="AO12" s="14">
        <f t="shared" si="10"/>
        <v>0</v>
      </c>
      <c r="AP12" s="14">
        <f t="shared" ref="AP12:AP13" si="27">J12+Y12</f>
        <v>4</v>
      </c>
      <c r="AQ12" s="14">
        <f t="shared" si="11"/>
        <v>0</v>
      </c>
      <c r="AR12" s="14">
        <f t="shared" si="12"/>
        <v>0</v>
      </c>
      <c r="AS12" s="14">
        <f t="shared" si="13"/>
        <v>0</v>
      </c>
      <c r="AT12" s="14">
        <f t="shared" si="14"/>
        <v>27</v>
      </c>
      <c r="AU12" s="14">
        <f t="shared" si="15"/>
        <v>79</v>
      </c>
      <c r="AV12" s="14">
        <f t="shared" si="16"/>
        <v>0</v>
      </c>
      <c r="AW12" s="14">
        <f t="shared" si="17"/>
        <v>0</v>
      </c>
      <c r="AX12" s="14">
        <f>(R12+AG12)-1</f>
        <v>31</v>
      </c>
      <c r="AY12" s="14">
        <f t="shared" si="1"/>
        <v>75</v>
      </c>
      <c r="AZ12" s="14">
        <f t="shared" si="18"/>
        <v>35</v>
      </c>
      <c r="BA12" s="14">
        <f t="shared" si="19"/>
        <v>0</v>
      </c>
      <c r="BC12" s="14">
        <f t="shared" si="20"/>
        <v>4</v>
      </c>
      <c r="BD12" s="14">
        <f t="shared" si="21"/>
        <v>0</v>
      </c>
      <c r="BE12" s="14">
        <f t="shared" si="22"/>
        <v>27</v>
      </c>
      <c r="BF12" s="14">
        <f t="shared" si="23"/>
        <v>79</v>
      </c>
      <c r="BG12" s="14">
        <f t="shared" si="24"/>
        <v>0</v>
      </c>
      <c r="BH12" s="14">
        <f t="shared" si="25"/>
        <v>0</v>
      </c>
      <c r="BI12" s="14">
        <f t="shared" si="26"/>
        <v>31</v>
      </c>
      <c r="BK12" s="14">
        <f t="shared" si="5"/>
        <v>31</v>
      </c>
      <c r="BL12" s="14">
        <f t="shared" si="6"/>
        <v>79</v>
      </c>
      <c r="BN12" s="34">
        <v>31</v>
      </c>
      <c r="BO12" s="34">
        <v>79</v>
      </c>
      <c r="BP12" s="34">
        <v>31</v>
      </c>
      <c r="BR12" s="3">
        <f t="shared" si="7"/>
        <v>42.343182172639011</v>
      </c>
      <c r="BT12" s="3">
        <f t="shared" si="8"/>
        <v>-0.13542179915205596</v>
      </c>
      <c r="BU12" s="3">
        <f t="shared" si="8"/>
        <v>0.27084359830411275</v>
      </c>
      <c r="BV12" s="3">
        <f t="shared" si="8"/>
        <v>-0.13542179915205596</v>
      </c>
    </row>
    <row r="13" spans="1:84" x14ac:dyDescent="0.2">
      <c r="A13" s="4" t="s">
        <v>23</v>
      </c>
      <c r="B13" s="2" t="s">
        <v>10</v>
      </c>
      <c r="C13" s="14">
        <v>-28.203848000000001</v>
      </c>
      <c r="D13" s="14">
        <v>-28.424416999999998</v>
      </c>
      <c r="E13" s="14">
        <v>31.991485999999998</v>
      </c>
      <c r="F13" s="14">
        <v>31.721444000000002</v>
      </c>
      <c r="N13" s="3">
        <v>11</v>
      </c>
      <c r="O13" s="3">
        <v>11</v>
      </c>
      <c r="S13" s="3">
        <v>1</v>
      </c>
      <c r="AC13" s="3">
        <v>3</v>
      </c>
      <c r="AD13" s="3">
        <v>23</v>
      </c>
      <c r="AE13" s="3">
        <v>2</v>
      </c>
      <c r="AL13" s="3">
        <v>6</v>
      </c>
      <c r="AN13" s="14">
        <f t="shared" si="0"/>
        <v>0</v>
      </c>
      <c r="AO13" s="14">
        <f t="shared" si="10"/>
        <v>0</v>
      </c>
      <c r="AP13" s="14">
        <f t="shared" si="27"/>
        <v>0</v>
      </c>
      <c r="AQ13" s="14">
        <f t="shared" si="11"/>
        <v>0</v>
      </c>
      <c r="AR13" s="14">
        <f t="shared" si="12"/>
        <v>0</v>
      </c>
      <c r="AS13" s="14">
        <f t="shared" si="13"/>
        <v>0</v>
      </c>
      <c r="AT13" s="14">
        <f>(N13+AC13)-1</f>
        <v>13</v>
      </c>
      <c r="AU13" s="14">
        <f t="shared" si="15"/>
        <v>34</v>
      </c>
      <c r="AV13" s="14">
        <f t="shared" si="16"/>
        <v>2</v>
      </c>
      <c r="AW13" s="14">
        <f t="shared" si="17"/>
        <v>0</v>
      </c>
      <c r="AX13" s="14">
        <f t="shared" si="1"/>
        <v>0</v>
      </c>
      <c r="AY13" s="14">
        <f t="shared" si="1"/>
        <v>1</v>
      </c>
      <c r="AZ13" s="14">
        <f>T13+AI13</f>
        <v>0</v>
      </c>
      <c r="BA13" s="14">
        <f t="shared" si="19"/>
        <v>0</v>
      </c>
      <c r="BC13" s="14">
        <f t="shared" si="20"/>
        <v>0</v>
      </c>
      <c r="BD13" s="14">
        <f t="shared" si="21"/>
        <v>0</v>
      </c>
      <c r="BE13" s="14">
        <f t="shared" si="22"/>
        <v>13</v>
      </c>
      <c r="BF13" s="14">
        <f t="shared" si="23"/>
        <v>34</v>
      </c>
      <c r="BG13" s="14">
        <f t="shared" si="24"/>
        <v>2</v>
      </c>
      <c r="BH13" s="14">
        <f t="shared" si="25"/>
        <v>0</v>
      </c>
      <c r="BI13" s="14">
        <f t="shared" si="26"/>
        <v>0</v>
      </c>
      <c r="BK13" s="14">
        <f t="shared" si="5"/>
        <v>15</v>
      </c>
      <c r="BL13" s="14">
        <f t="shared" si="6"/>
        <v>34</v>
      </c>
      <c r="BN13" s="34">
        <f>15-0.05</f>
        <v>14.95</v>
      </c>
      <c r="BO13" s="34">
        <f>34-0.05</f>
        <v>33.950000000000003</v>
      </c>
      <c r="BP13" s="46">
        <v>0.1</v>
      </c>
      <c r="BR13" s="3">
        <f t="shared" si="7"/>
        <v>3.7024879784560718</v>
      </c>
      <c r="BT13" s="3">
        <f t="shared" si="8"/>
        <v>0.6061475355681254</v>
      </c>
      <c r="BU13" s="3">
        <f t="shared" si="8"/>
        <v>0.96234612152419752</v>
      </c>
      <c r="BV13" s="3">
        <f t="shared" si="8"/>
        <v>-1.5684936570923229</v>
      </c>
    </row>
    <row r="14" spans="1:84" x14ac:dyDescent="0.2">
      <c r="A14" s="4"/>
      <c r="B14" s="2"/>
    </row>
    <row r="15" spans="1:84" x14ac:dyDescent="0.2">
      <c r="A15" s="4"/>
      <c r="B15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F14" sqref="F14"/>
    </sheetView>
  </sheetViews>
  <sheetFormatPr defaultRowHeight="12" x14ac:dyDescent="0.2"/>
  <cols>
    <col min="1" max="1" width="11.7109375" style="3" customWidth="1"/>
    <col min="2" max="5" width="9.140625" style="3"/>
    <col min="6" max="6" width="14.5703125" style="3" customWidth="1"/>
    <col min="7" max="7" width="13.7109375" style="3" customWidth="1"/>
    <col min="8" max="8" width="14.42578125" style="3" customWidth="1"/>
    <col min="9" max="9" width="14.7109375" style="3" customWidth="1"/>
    <col min="10" max="10" width="11.140625" style="3" customWidth="1"/>
    <col min="11" max="11" width="12.28515625" style="3" customWidth="1"/>
    <col min="12" max="12" width="9.140625" style="3"/>
    <col min="13" max="13" width="12.5703125" style="3" customWidth="1"/>
    <col min="14" max="14" width="14" style="3" customWidth="1"/>
    <col min="15" max="15" width="11.140625" style="3" customWidth="1"/>
    <col min="16" max="16384" width="9.140625" style="3"/>
  </cols>
  <sheetData>
    <row r="1" spans="1:22" x14ac:dyDescent="0.2">
      <c r="A1" s="10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22" ht="12.75" x14ac:dyDescent="0.2">
      <c r="A2" s="36" t="s">
        <v>115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22" ht="84" x14ac:dyDescent="0.2">
      <c r="A3" s="9" t="s">
        <v>25</v>
      </c>
      <c r="B3" s="11" t="s">
        <v>67</v>
      </c>
      <c r="C3" s="12" t="s">
        <v>26</v>
      </c>
      <c r="D3" s="12" t="s">
        <v>27</v>
      </c>
      <c r="E3" s="8"/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37</v>
      </c>
      <c r="K3" s="12" t="s">
        <v>38</v>
      </c>
      <c r="M3" s="12" t="s">
        <v>64</v>
      </c>
      <c r="N3" s="12" t="s">
        <v>65</v>
      </c>
      <c r="O3" s="12" t="s">
        <v>66</v>
      </c>
      <c r="Q3" s="12" t="s">
        <v>90</v>
      </c>
      <c r="R3" s="12" t="s">
        <v>91</v>
      </c>
      <c r="S3" s="12" t="s">
        <v>92</v>
      </c>
      <c r="T3" s="12" t="s">
        <v>93</v>
      </c>
      <c r="U3" s="12" t="s">
        <v>94</v>
      </c>
      <c r="V3" s="12" t="s">
        <v>95</v>
      </c>
    </row>
    <row r="4" spans="1:22" x14ac:dyDescent="0.2">
      <c r="A4" s="2" t="s">
        <v>9</v>
      </c>
      <c r="B4" s="2" t="s">
        <v>10</v>
      </c>
      <c r="C4" s="3">
        <v>-28.217601000000002</v>
      </c>
      <c r="D4" s="3">
        <v>31.923531499999999</v>
      </c>
      <c r="F4" s="8">
        <v>2342</v>
      </c>
      <c r="G4" s="8">
        <v>281</v>
      </c>
      <c r="H4" s="8">
        <v>109</v>
      </c>
      <c r="I4" s="8">
        <v>130</v>
      </c>
      <c r="J4" s="8">
        <v>29</v>
      </c>
      <c r="K4" s="8">
        <v>46</v>
      </c>
      <c r="L4" s="8"/>
      <c r="M4" s="8">
        <f t="shared" ref="M4:M12" si="0">F4/100</f>
        <v>23.42</v>
      </c>
      <c r="N4" s="8">
        <f t="shared" ref="N4:O12" si="1">G4/10</f>
        <v>28.1</v>
      </c>
      <c r="O4" s="8">
        <f t="shared" si="1"/>
        <v>10.9</v>
      </c>
      <c r="Q4" s="3">
        <f>LOG10(M4)</f>
        <v>1.3695868907363444</v>
      </c>
      <c r="R4" s="3">
        <f>LOG10(N4)</f>
        <v>1.4487063199050798</v>
      </c>
      <c r="S4" s="3">
        <f>LOG10(O4)</f>
        <v>1.0374264979406236</v>
      </c>
      <c r="T4" s="3">
        <f>LOG10(I4)</f>
        <v>2.1139433523068369</v>
      </c>
      <c r="U4" s="3">
        <f>LOG10(J4)</f>
        <v>1.4623979978989561</v>
      </c>
      <c r="V4" s="3">
        <f>LOG10(K4)</f>
        <v>1.6627578316815741</v>
      </c>
    </row>
    <row r="5" spans="1:22" x14ac:dyDescent="0.2">
      <c r="A5" s="2" t="s">
        <v>12</v>
      </c>
      <c r="B5" s="2" t="s">
        <v>10</v>
      </c>
      <c r="C5" s="3">
        <v>-25.713285500000001</v>
      </c>
      <c r="D5" s="3">
        <v>20.432161499999999</v>
      </c>
      <c r="F5" s="8">
        <v>5821</v>
      </c>
      <c r="G5" s="8">
        <v>354</v>
      </c>
      <c r="H5" s="8">
        <v>3</v>
      </c>
      <c r="I5" s="8">
        <v>48</v>
      </c>
      <c r="J5" s="8">
        <v>1</v>
      </c>
      <c r="K5" s="8">
        <v>88</v>
      </c>
      <c r="L5" s="8"/>
      <c r="M5" s="8">
        <f t="shared" si="0"/>
        <v>58.21</v>
      </c>
      <c r="N5" s="8">
        <f t="shared" si="1"/>
        <v>35.4</v>
      </c>
      <c r="O5" s="8">
        <f t="shared" si="1"/>
        <v>0.3</v>
      </c>
      <c r="Q5" s="3">
        <f t="shared" ref="Q5:Q12" si="2">LOG10(M5)</f>
        <v>1.7649975992848805</v>
      </c>
      <c r="R5" s="3">
        <f t="shared" ref="R5:R12" si="3">LOG10(N5)</f>
        <v>1.5490032620257879</v>
      </c>
      <c r="S5" s="3">
        <f t="shared" ref="S5:S12" si="4">LOG10(O5)</f>
        <v>-0.52287874528033762</v>
      </c>
      <c r="T5" s="3">
        <f t="shared" ref="T5:T12" si="5">LOG10(I5)</f>
        <v>1.6812412373755872</v>
      </c>
      <c r="U5" s="3">
        <f t="shared" ref="U5:U12" si="6">LOG10(J5)</f>
        <v>0</v>
      </c>
      <c r="V5" s="3">
        <f t="shared" ref="V5:V12" si="7">LOG10(K5)</f>
        <v>1.9444826721501687</v>
      </c>
    </row>
    <row r="6" spans="1:22" x14ac:dyDescent="0.2">
      <c r="A6" s="2" t="s">
        <v>14</v>
      </c>
      <c r="B6" s="2" t="s">
        <v>10</v>
      </c>
      <c r="C6" s="3">
        <v>-23.927552500000001</v>
      </c>
      <c r="D6" s="3">
        <v>31.468263999999998</v>
      </c>
      <c r="F6" s="8">
        <v>3528</v>
      </c>
      <c r="G6" s="8">
        <v>329</v>
      </c>
      <c r="H6" s="8">
        <v>85</v>
      </c>
      <c r="I6" s="8">
        <v>95</v>
      </c>
      <c r="J6" s="8">
        <v>5</v>
      </c>
      <c r="K6" s="8">
        <v>78</v>
      </c>
      <c r="L6" s="8"/>
      <c r="M6" s="8">
        <f t="shared" si="0"/>
        <v>35.28</v>
      </c>
      <c r="N6" s="8">
        <f t="shared" si="1"/>
        <v>32.9</v>
      </c>
      <c r="O6" s="8">
        <f t="shared" si="1"/>
        <v>8.5</v>
      </c>
      <c r="Q6" s="3">
        <f t="shared" si="2"/>
        <v>1.5475285764597821</v>
      </c>
      <c r="R6" s="3">
        <f t="shared" si="3"/>
        <v>1.5171958979499742</v>
      </c>
      <c r="S6" s="3">
        <f t="shared" si="4"/>
        <v>0.92941892571429274</v>
      </c>
      <c r="T6" s="3">
        <f t="shared" si="5"/>
        <v>1.9777236052888478</v>
      </c>
      <c r="U6" s="3">
        <f t="shared" si="6"/>
        <v>0.69897000433601886</v>
      </c>
      <c r="V6" s="3">
        <f t="shared" si="7"/>
        <v>1.8920946026904804</v>
      </c>
    </row>
    <row r="7" spans="1:22" x14ac:dyDescent="0.2">
      <c r="A7" s="2" t="s">
        <v>14</v>
      </c>
      <c r="B7" s="2" t="s">
        <v>10</v>
      </c>
      <c r="C7" s="3">
        <v>-23.927552500000001</v>
      </c>
      <c r="D7" s="3">
        <v>31.468263999999998</v>
      </c>
      <c r="F7" s="8">
        <v>3528</v>
      </c>
      <c r="G7" s="8">
        <v>329</v>
      </c>
      <c r="H7" s="8">
        <v>85</v>
      </c>
      <c r="I7" s="8">
        <v>95</v>
      </c>
      <c r="J7" s="8">
        <v>5</v>
      </c>
      <c r="K7" s="8">
        <v>78</v>
      </c>
      <c r="L7" s="8"/>
      <c r="M7" s="8">
        <f t="shared" si="0"/>
        <v>35.28</v>
      </c>
      <c r="N7" s="8">
        <f t="shared" si="1"/>
        <v>32.9</v>
      </c>
      <c r="O7" s="8">
        <f t="shared" si="1"/>
        <v>8.5</v>
      </c>
      <c r="Q7" s="3">
        <f t="shared" si="2"/>
        <v>1.5475285764597821</v>
      </c>
      <c r="R7" s="3">
        <f t="shared" si="3"/>
        <v>1.5171958979499742</v>
      </c>
      <c r="S7" s="3">
        <f t="shared" si="4"/>
        <v>0.92941892571429274</v>
      </c>
      <c r="T7" s="3">
        <f t="shared" si="5"/>
        <v>1.9777236052888478</v>
      </c>
      <c r="U7" s="3">
        <f t="shared" si="6"/>
        <v>0.69897000433601886</v>
      </c>
      <c r="V7" s="3">
        <f t="shared" si="7"/>
        <v>1.8920946026904804</v>
      </c>
    </row>
    <row r="8" spans="1:22" x14ac:dyDescent="0.2">
      <c r="A8" s="2" t="s">
        <v>16</v>
      </c>
      <c r="B8" s="2" t="s">
        <v>8</v>
      </c>
      <c r="C8" s="3">
        <v>-1.4941300000000002</v>
      </c>
      <c r="D8" s="3">
        <v>35.087980000000002</v>
      </c>
      <c r="F8" s="8">
        <v>748</v>
      </c>
      <c r="G8" s="8">
        <v>281</v>
      </c>
      <c r="H8" s="8">
        <v>119</v>
      </c>
      <c r="I8" s="8">
        <v>165</v>
      </c>
      <c r="J8" s="8">
        <v>27</v>
      </c>
      <c r="K8" s="8">
        <v>45</v>
      </c>
      <c r="L8" s="8"/>
      <c r="M8" s="8">
        <f t="shared" si="0"/>
        <v>7.48</v>
      </c>
      <c r="N8" s="8">
        <f t="shared" si="1"/>
        <v>28.1</v>
      </c>
      <c r="O8" s="8">
        <f t="shared" si="1"/>
        <v>11.9</v>
      </c>
      <c r="Q8" s="3">
        <f t="shared" si="2"/>
        <v>0.87390159786446142</v>
      </c>
      <c r="R8" s="3">
        <f t="shared" si="3"/>
        <v>1.4487063199050798</v>
      </c>
      <c r="S8" s="3">
        <f t="shared" si="4"/>
        <v>1.0755469613925308</v>
      </c>
      <c r="T8" s="3">
        <f t="shared" si="5"/>
        <v>2.2174839442139063</v>
      </c>
      <c r="U8" s="3">
        <f t="shared" si="6"/>
        <v>1.4313637641589874</v>
      </c>
      <c r="V8" s="3">
        <f t="shared" si="7"/>
        <v>1.6532125137753437</v>
      </c>
    </row>
    <row r="9" spans="1:22" x14ac:dyDescent="0.2">
      <c r="A9" s="2" t="s">
        <v>19</v>
      </c>
      <c r="B9" s="2" t="s">
        <v>13</v>
      </c>
      <c r="C9" s="3">
        <v>-2.432712</v>
      </c>
      <c r="D9" s="3">
        <v>35.329963499999998</v>
      </c>
      <c r="F9" s="8">
        <v>1046</v>
      </c>
      <c r="G9" s="8">
        <v>251</v>
      </c>
      <c r="H9" s="8">
        <v>105</v>
      </c>
      <c r="I9" s="8">
        <v>140</v>
      </c>
      <c r="J9" s="8">
        <v>11</v>
      </c>
      <c r="K9" s="8">
        <v>68</v>
      </c>
      <c r="L9" s="8"/>
      <c r="M9" s="8">
        <f t="shared" si="0"/>
        <v>10.46</v>
      </c>
      <c r="N9" s="8">
        <f t="shared" si="1"/>
        <v>25.1</v>
      </c>
      <c r="O9" s="8">
        <f t="shared" si="1"/>
        <v>10.5</v>
      </c>
      <c r="Q9" s="3">
        <f t="shared" si="2"/>
        <v>1.0195316845312554</v>
      </c>
      <c r="R9" s="3">
        <f t="shared" si="3"/>
        <v>1.3996737214810382</v>
      </c>
      <c r="S9" s="3">
        <f t="shared" si="4"/>
        <v>1.0211892990699381</v>
      </c>
      <c r="T9" s="3">
        <f t="shared" si="5"/>
        <v>2.1461280356782382</v>
      </c>
      <c r="U9" s="3">
        <f t="shared" si="6"/>
        <v>1.0413926851582251</v>
      </c>
      <c r="V9" s="3">
        <f t="shared" si="7"/>
        <v>1.8325089127062364</v>
      </c>
    </row>
    <row r="10" spans="1:22" x14ac:dyDescent="0.2">
      <c r="A10" s="4" t="s">
        <v>28</v>
      </c>
      <c r="B10" s="2" t="s">
        <v>8</v>
      </c>
      <c r="C10" s="3">
        <v>-0.35181750000000001</v>
      </c>
      <c r="D10" s="3">
        <v>36.858556500000006</v>
      </c>
      <c r="F10" s="8">
        <v>690</v>
      </c>
      <c r="G10" s="8">
        <v>248</v>
      </c>
      <c r="H10" s="8">
        <v>61</v>
      </c>
      <c r="I10" s="8">
        <v>201</v>
      </c>
      <c r="J10" s="8">
        <v>41</v>
      </c>
      <c r="K10" s="8">
        <v>54</v>
      </c>
      <c r="M10" s="8">
        <f t="shared" si="0"/>
        <v>6.9</v>
      </c>
      <c r="N10" s="8">
        <f t="shared" si="1"/>
        <v>24.8</v>
      </c>
      <c r="O10" s="8">
        <f t="shared" si="1"/>
        <v>6.1</v>
      </c>
      <c r="Q10" s="3">
        <f t="shared" si="2"/>
        <v>0.83884909073725533</v>
      </c>
      <c r="R10" s="3">
        <f t="shared" si="3"/>
        <v>1.3944516808262162</v>
      </c>
      <c r="S10" s="3">
        <f t="shared" si="4"/>
        <v>0.78532983501076703</v>
      </c>
      <c r="T10" s="3">
        <f t="shared" si="5"/>
        <v>2.3031960574204891</v>
      </c>
      <c r="U10" s="3">
        <f t="shared" si="6"/>
        <v>1.6127838567197355</v>
      </c>
      <c r="V10" s="3">
        <f t="shared" si="7"/>
        <v>1.7323937598229686</v>
      </c>
    </row>
    <row r="11" spans="1:22" x14ac:dyDescent="0.2">
      <c r="A11" s="4" t="s">
        <v>21</v>
      </c>
      <c r="B11" s="2" t="s">
        <v>8</v>
      </c>
      <c r="C11" s="3">
        <v>-1.2833639999999999</v>
      </c>
      <c r="D11" s="3">
        <v>35.465641000000005</v>
      </c>
      <c r="F11" s="8">
        <v>808</v>
      </c>
      <c r="G11" s="8">
        <v>265</v>
      </c>
      <c r="H11" s="8">
        <v>93</v>
      </c>
      <c r="I11" s="8">
        <v>170</v>
      </c>
      <c r="J11" s="8">
        <v>25</v>
      </c>
      <c r="K11" s="8">
        <v>52</v>
      </c>
      <c r="M11" s="8">
        <f t="shared" si="0"/>
        <v>8.08</v>
      </c>
      <c r="N11" s="8">
        <f t="shared" si="1"/>
        <v>26.5</v>
      </c>
      <c r="O11" s="8">
        <f t="shared" si="1"/>
        <v>9.3000000000000007</v>
      </c>
      <c r="Q11" s="3">
        <f t="shared" si="2"/>
        <v>0.90741136077458617</v>
      </c>
      <c r="R11" s="3">
        <f t="shared" si="3"/>
        <v>1.4232458739368079</v>
      </c>
      <c r="S11" s="3">
        <f t="shared" si="4"/>
        <v>0.96848294855393513</v>
      </c>
      <c r="T11" s="3">
        <f t="shared" si="5"/>
        <v>2.2304489213782741</v>
      </c>
      <c r="U11" s="3">
        <f t="shared" si="6"/>
        <v>1.3979400086720377</v>
      </c>
      <c r="V11" s="3">
        <f t="shared" si="7"/>
        <v>1.7160033436347992</v>
      </c>
    </row>
    <row r="12" spans="1:22" x14ac:dyDescent="0.2">
      <c r="A12" s="4" t="s">
        <v>23</v>
      </c>
      <c r="B12" s="2" t="s">
        <v>10</v>
      </c>
      <c r="C12" s="3">
        <v>-28.312457999999999</v>
      </c>
      <c r="D12" s="3">
        <v>31.854107500000001</v>
      </c>
      <c r="F12" s="8">
        <v>2476</v>
      </c>
      <c r="G12" s="8">
        <v>289</v>
      </c>
      <c r="H12" s="8">
        <v>109</v>
      </c>
      <c r="I12" s="8">
        <v>123</v>
      </c>
      <c r="J12" s="8">
        <v>29</v>
      </c>
      <c r="K12" s="8">
        <v>44</v>
      </c>
      <c r="M12" s="8">
        <f t="shared" si="0"/>
        <v>24.76</v>
      </c>
      <c r="N12" s="8">
        <f t="shared" si="1"/>
        <v>28.9</v>
      </c>
      <c r="O12" s="8">
        <f t="shared" si="1"/>
        <v>10.9</v>
      </c>
      <c r="Q12" s="3">
        <f t="shared" si="2"/>
        <v>1.3937506403480804</v>
      </c>
      <c r="R12" s="3">
        <f t="shared" si="3"/>
        <v>1.4608978427565478</v>
      </c>
      <c r="S12" s="3">
        <f t="shared" si="4"/>
        <v>1.0374264979406236</v>
      </c>
      <c r="T12" s="3">
        <f t="shared" si="5"/>
        <v>2.0899051114393981</v>
      </c>
      <c r="U12" s="3">
        <f t="shared" si="6"/>
        <v>1.4623979978989561</v>
      </c>
      <c r="V12" s="3">
        <f t="shared" si="7"/>
        <v>1.6434526764861874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K15" sqref="K15"/>
    </sheetView>
  </sheetViews>
  <sheetFormatPr defaultRowHeight="11.25" x14ac:dyDescent="0.2"/>
  <cols>
    <col min="1" max="1" width="22.28515625" style="41" customWidth="1"/>
    <col min="2" max="16384" width="9.140625" style="41"/>
  </cols>
  <sheetData>
    <row r="1" spans="1:15" ht="12.75" x14ac:dyDescent="0.2">
      <c r="A1" s="36" t="s">
        <v>99</v>
      </c>
    </row>
    <row r="2" spans="1:15" s="43" customFormat="1" ht="78.75" x14ac:dyDescent="0.2">
      <c r="A2" s="39" t="s">
        <v>0</v>
      </c>
      <c r="B2" s="43" t="s">
        <v>85</v>
      </c>
      <c r="C2" s="43" t="s">
        <v>86</v>
      </c>
      <c r="D2" s="43" t="s">
        <v>5</v>
      </c>
      <c r="E2" s="43" t="s">
        <v>104</v>
      </c>
      <c r="F2" s="43" t="s">
        <v>105</v>
      </c>
      <c r="G2" s="43" t="s">
        <v>87</v>
      </c>
      <c r="H2" s="43" t="s">
        <v>92</v>
      </c>
      <c r="I2" s="43" t="s">
        <v>91</v>
      </c>
      <c r="J2" s="43" t="s">
        <v>94</v>
      </c>
      <c r="K2" s="43" t="s">
        <v>93</v>
      </c>
      <c r="L2" s="43" t="s">
        <v>96</v>
      </c>
      <c r="M2" s="43" t="s">
        <v>97</v>
      </c>
      <c r="N2" s="43" t="s">
        <v>98</v>
      </c>
      <c r="O2" s="43" t="s">
        <v>89</v>
      </c>
    </row>
    <row r="3" spans="1:15" x14ac:dyDescent="0.2">
      <c r="A3" s="40" t="s">
        <v>9</v>
      </c>
      <c r="B3" s="41">
        <v>1.8450980400142569</v>
      </c>
      <c r="C3" s="41">
        <v>1.823474229170301</v>
      </c>
      <c r="D3" s="41">
        <v>2.1623810843955794E-2</v>
      </c>
      <c r="E3" s="41">
        <v>-0.43820318868929281</v>
      </c>
      <c r="F3" s="41">
        <v>-0.98227123303956843</v>
      </c>
      <c r="G3" s="41">
        <v>3.5448259761390815</v>
      </c>
      <c r="H3" s="41">
        <v>1.0374264979406236</v>
      </c>
      <c r="I3" s="41">
        <v>1.4487063199050798</v>
      </c>
      <c r="J3" s="41">
        <v>1.4623979978989561</v>
      </c>
      <c r="K3" s="41">
        <v>2.1139433523068369</v>
      </c>
      <c r="L3" s="41">
        <v>7.394958320545221E-2</v>
      </c>
      <c r="M3" s="41">
        <v>0.32922208830875832</v>
      </c>
      <c r="N3" s="41">
        <v>-0.40317167151421024</v>
      </c>
      <c r="O3" s="41">
        <v>1.4505200728102097</v>
      </c>
    </row>
    <row r="4" spans="1:15" x14ac:dyDescent="0.2">
      <c r="A4" s="40" t="s">
        <v>103</v>
      </c>
      <c r="B4" s="41">
        <v>1.8506462351830666</v>
      </c>
      <c r="C4" s="41">
        <v>1.7708520116421442</v>
      </c>
      <c r="D4" s="41">
        <v>7.9794223540922374E-2</v>
      </c>
      <c r="E4" s="41">
        <v>-2.0275760977313388</v>
      </c>
      <c r="F4" s="41">
        <v>-1.8057273481149823</v>
      </c>
      <c r="G4" s="41">
        <v>2.411427021383191</v>
      </c>
      <c r="H4" s="41">
        <v>-0.52287874528033762</v>
      </c>
      <c r="I4" s="41">
        <v>1.5490032620257879</v>
      </c>
      <c r="J4" s="41">
        <v>0</v>
      </c>
      <c r="K4" s="41">
        <v>1.6812412373755872</v>
      </c>
      <c r="L4" s="41">
        <v>-1.1051835114739683</v>
      </c>
      <c r="M4" s="41">
        <v>2.2103670229479366</v>
      </c>
      <c r="N4" s="41">
        <v>-1.1051835114739683</v>
      </c>
      <c r="O4" s="41">
        <v>1.4101578168148157</v>
      </c>
    </row>
    <row r="5" spans="1:15" x14ac:dyDescent="0.2">
      <c r="A5" s="40" t="s">
        <v>14</v>
      </c>
      <c r="B5" s="41">
        <v>1.8497878242376855</v>
      </c>
      <c r="C5" s="41">
        <v>1.7638770314956549</v>
      </c>
      <c r="D5" s="41">
        <v>8.5910792742030589E-2</v>
      </c>
      <c r="E5" s="41">
        <v>-0.7344340501436073</v>
      </c>
      <c r="F5" s="41">
        <v>-1.1024108354382016</v>
      </c>
      <c r="G5" s="41">
        <v>3.1550306923283844</v>
      </c>
      <c r="H5" s="41">
        <v>0.92941892571429274</v>
      </c>
      <c r="I5" s="41">
        <v>1.5171958979499742</v>
      </c>
      <c r="J5" s="41">
        <v>0.69897000433601886</v>
      </c>
      <c r="K5" s="41">
        <v>1.9777236052888478</v>
      </c>
      <c r="L5" s="41">
        <v>-0.18422273870406439</v>
      </c>
      <c r="M5" s="41">
        <v>0.82437743305785316</v>
      </c>
      <c r="N5" s="41">
        <v>-0.6401546943537888</v>
      </c>
      <c r="O5" s="41">
        <v>1.3788991399411494</v>
      </c>
    </row>
    <row r="6" spans="1:15" x14ac:dyDescent="0.2">
      <c r="A6" s="40" t="s">
        <v>14</v>
      </c>
      <c r="B6" s="41">
        <v>1.833784374656479</v>
      </c>
      <c r="C6" s="41">
        <v>1.7958800173440752</v>
      </c>
      <c r="D6" s="41">
        <v>3.7904357312403679E-2</v>
      </c>
      <c r="E6" s="41">
        <v>-0.86721918147649879</v>
      </c>
      <c r="F6" s="41">
        <v>-1.0480531731156091</v>
      </c>
      <c r="G6" s="41">
        <v>3.2091834725344857</v>
      </c>
      <c r="H6" s="41">
        <v>0.92941892571429274</v>
      </c>
      <c r="I6" s="41">
        <v>1.5171958979499742</v>
      </c>
      <c r="J6" s="41">
        <v>0.69897000433601886</v>
      </c>
      <c r="K6" s="41">
        <v>1.9777236052888478</v>
      </c>
      <c r="L6" s="41">
        <v>-0.18422273870406439</v>
      </c>
      <c r="M6" s="41">
        <v>0.82437743305785316</v>
      </c>
      <c r="N6" s="41">
        <v>-0.6401546943537888</v>
      </c>
      <c r="O6" s="41">
        <v>1.3788991399411494</v>
      </c>
    </row>
    <row r="7" spans="1:15" x14ac:dyDescent="0.2">
      <c r="A7" s="40" t="s">
        <v>16</v>
      </c>
      <c r="B7" s="41">
        <v>1.7736840739479944</v>
      </c>
      <c r="C7" s="41">
        <v>1.7296911336964809</v>
      </c>
      <c r="D7" s="41">
        <v>4.3992940251513561E-2</v>
      </c>
      <c r="E7" s="41">
        <v>-0.38580609502243957</v>
      </c>
      <c r="F7" s="41">
        <v>-0.42635494348662017</v>
      </c>
      <c r="G7" s="41">
        <v>3.5942424758892795</v>
      </c>
      <c r="H7" s="41">
        <v>1.0755469613925308</v>
      </c>
      <c r="I7" s="41">
        <v>1.4487063199050798</v>
      </c>
      <c r="J7" s="41">
        <v>1.4313637641589874</v>
      </c>
      <c r="K7" s="41">
        <v>2.2174839442139063</v>
      </c>
      <c r="L7" s="41">
        <v>2.6393748682541643E-2</v>
      </c>
      <c r="M7" s="41">
        <v>0.42433375735457918</v>
      </c>
      <c r="N7" s="41">
        <v>-0.45072750603712086</v>
      </c>
      <c r="O7" s="41">
        <v>0.17438838585049035</v>
      </c>
    </row>
    <row r="8" spans="1:15" x14ac:dyDescent="0.2">
      <c r="A8" s="40" t="s">
        <v>19</v>
      </c>
      <c r="B8" s="41">
        <v>1.7427251313046983</v>
      </c>
      <c r="C8" s="41">
        <v>1.6875289612146342</v>
      </c>
      <c r="D8" s="41">
        <v>5.519617009006389E-2</v>
      </c>
      <c r="E8" s="41">
        <v>-0.92081875395237522</v>
      </c>
      <c r="F8" s="41">
        <v>-1.0177287669604316</v>
      </c>
      <c r="G8" s="41">
        <v>3.3053778954501181</v>
      </c>
      <c r="H8" s="41">
        <v>1.0211892990699381</v>
      </c>
      <c r="I8" s="41">
        <v>1.3996737214810382</v>
      </c>
      <c r="J8" s="41">
        <v>1.0413926851582251</v>
      </c>
      <c r="K8" s="41">
        <v>2.1461280356782382</v>
      </c>
      <c r="L8" s="41">
        <v>-0.31564775689927521</v>
      </c>
      <c r="M8" s="41">
        <v>0.45520425474286896</v>
      </c>
      <c r="N8" s="41">
        <v>-0.139556497843594</v>
      </c>
      <c r="O8" s="41">
        <v>0.38609034037087508</v>
      </c>
    </row>
    <row r="9" spans="1:15" x14ac:dyDescent="0.2">
      <c r="A9" s="42" t="s">
        <v>28</v>
      </c>
      <c r="B9" s="41">
        <v>1.7143297597452329</v>
      </c>
      <c r="C9" s="41">
        <v>1.675778341674085</v>
      </c>
      <c r="D9" s="41">
        <v>3.8551418071147953E-2</v>
      </c>
      <c r="E9" s="41">
        <v>0.1280298135854418</v>
      </c>
      <c r="F9" s="41">
        <v>-0.66958622665080914</v>
      </c>
      <c r="G9" s="41">
        <v>3.5182456098814385</v>
      </c>
      <c r="H9" s="41">
        <v>0.78532983501076703</v>
      </c>
      <c r="I9" s="41">
        <v>1.3944516808262162</v>
      </c>
      <c r="J9" s="41">
        <v>1.6127838567197355</v>
      </c>
      <c r="K9" s="41">
        <v>2.3031960574204891</v>
      </c>
      <c r="L9" s="41">
        <v>0.87120381975643524</v>
      </c>
      <c r="M9" s="41">
        <v>0.20941539580304136</v>
      </c>
      <c r="N9" s="41">
        <v>-1.0806192155594767</v>
      </c>
      <c r="O9" s="41">
        <v>-0.45367947572918599</v>
      </c>
    </row>
    <row r="10" spans="1:15" x14ac:dyDescent="0.2">
      <c r="A10" s="42" t="s">
        <v>21</v>
      </c>
      <c r="B10" s="41">
        <v>1.705007959333336</v>
      </c>
      <c r="C10" s="41">
        <v>1.6394864892685861</v>
      </c>
      <c r="D10" s="41">
        <v>6.552147006474994E-2</v>
      </c>
      <c r="E10" s="41">
        <v>-0.43032478164932941</v>
      </c>
      <c r="F10" s="41">
        <v>-0.48472914481415252</v>
      </c>
      <c r="G10" s="41">
        <v>3.6869039487086193</v>
      </c>
      <c r="H10" s="41">
        <v>0.96848294855393513</v>
      </c>
      <c r="I10" s="41">
        <v>1.4232458739368079</v>
      </c>
      <c r="J10" s="41">
        <v>1.3979400086720377</v>
      </c>
      <c r="K10" s="41">
        <v>2.2304489213782741</v>
      </c>
      <c r="L10" s="41">
        <v>-0.13542179915205596</v>
      </c>
      <c r="M10" s="41">
        <v>0.27084359830411275</v>
      </c>
      <c r="N10" s="41">
        <v>-0.13542179915205596</v>
      </c>
      <c r="O10" s="41">
        <v>0.10834849899600325</v>
      </c>
    </row>
    <row r="11" spans="1:15" x14ac:dyDescent="0.2">
      <c r="A11" s="42" t="s">
        <v>23</v>
      </c>
      <c r="B11" s="41">
        <v>1.7615519885641819</v>
      </c>
      <c r="C11" s="41">
        <v>1.6766936096248666</v>
      </c>
      <c r="D11" s="41">
        <v>8.4858378939315346E-2</v>
      </c>
      <c r="E11" s="41">
        <v>-0.43820318868929281</v>
      </c>
      <c r="F11" s="41">
        <v>-0.98227123303956843</v>
      </c>
      <c r="G11" s="41">
        <v>3.5448259761390815</v>
      </c>
      <c r="H11" s="41">
        <v>1.0374264979406236</v>
      </c>
      <c r="I11" s="41">
        <v>1.4608978427565478</v>
      </c>
      <c r="J11" s="41">
        <v>1.4623979978989561</v>
      </c>
      <c r="K11" s="41">
        <v>2.0899051114393981</v>
      </c>
      <c r="L11" s="41">
        <v>0.6061475355681254</v>
      </c>
      <c r="M11" s="41">
        <v>0.96234612152419752</v>
      </c>
      <c r="N11" s="41">
        <v>-1.5684936570923229</v>
      </c>
      <c r="O11" s="41">
        <v>1.4519782193569071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C. crocuta BM SSD</vt:lpstr>
      <vt:lpstr>Populations</vt:lpstr>
      <vt:lpstr>Lat, long &amp; land cover</vt:lpstr>
      <vt:lpstr>Climate data</vt:lpstr>
      <vt:lpstr>Transformed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2016-11-24T16:59:20Z</dcterms:created>
  <dcterms:modified xsi:type="dcterms:W3CDTF">2018-12-15T23:02:07Z</dcterms:modified>
</cp:coreProperties>
</file>